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840" windowWidth="14055" windowHeight="8145" activeTab="1"/>
  </bookViews>
  <sheets>
    <sheet name="PokerStars_06.16" sheetId="1" r:id="rId1"/>
    <sheet name="MPN_20.12" sheetId="2" r:id="rId2"/>
    <sheet name="PokerDom_20.01" sheetId="3" r:id="rId3"/>
    <sheet name="MinChipEV" sheetId="4" r:id="rId4"/>
  </sheets>
  <calcPr calcId="145621"/>
</workbook>
</file>

<file path=xl/calcChain.xml><?xml version="1.0" encoding="utf-8"?>
<calcChain xmlns="http://schemas.openxmlformats.org/spreadsheetml/2006/main">
  <c r="P26" i="1" l="1"/>
  <c r="O67" i="3" l="1"/>
  <c r="I67" i="3"/>
  <c r="J67" i="3" s="1"/>
  <c r="E67" i="3"/>
  <c r="P66" i="3"/>
  <c r="Q66" i="3" s="1"/>
  <c r="C66" i="3"/>
  <c r="D66" i="3" s="1"/>
  <c r="I65" i="3"/>
  <c r="J65" i="3" s="1"/>
  <c r="O65" i="3"/>
  <c r="C65" i="3"/>
  <c r="D65" i="3" s="1"/>
  <c r="I64" i="3"/>
  <c r="J64" i="3" s="1"/>
  <c r="O64" i="3"/>
  <c r="C64" i="3"/>
  <c r="D64" i="3" s="1"/>
  <c r="O63" i="3"/>
  <c r="I63" i="3"/>
  <c r="J63" i="3" s="1"/>
  <c r="C63" i="3"/>
  <c r="D63" i="3" s="1"/>
  <c r="O62" i="3"/>
  <c r="I62" i="3"/>
  <c r="J62" i="3" s="1"/>
  <c r="C62" i="3"/>
  <c r="D62" i="3" s="1"/>
  <c r="I61" i="3"/>
  <c r="J61" i="3" s="1"/>
  <c r="O61" i="3"/>
  <c r="C61" i="3"/>
  <c r="D61" i="3" s="1"/>
  <c r="I60" i="3"/>
  <c r="J60" i="3" s="1"/>
  <c r="O60" i="3"/>
  <c r="D60" i="3"/>
  <c r="C60" i="3"/>
  <c r="P59" i="3"/>
  <c r="Q59" i="3" s="1"/>
  <c r="C59" i="3"/>
  <c r="D59" i="3" s="1"/>
  <c r="P56" i="3"/>
  <c r="Q56" i="3" s="1"/>
  <c r="O56" i="3"/>
  <c r="I56" i="3"/>
  <c r="J56" i="3" s="1"/>
  <c r="P55" i="3"/>
  <c r="Q55" i="3" s="1"/>
  <c r="C55" i="3"/>
  <c r="D55" i="3" s="1"/>
  <c r="P54" i="3"/>
  <c r="Q54" i="3" s="1"/>
  <c r="O54" i="3"/>
  <c r="C54" i="3"/>
  <c r="D54" i="3" s="1"/>
  <c r="P53" i="3"/>
  <c r="Q53" i="3" s="1"/>
  <c r="O53" i="3"/>
  <c r="C53" i="3"/>
  <c r="D53" i="3" s="1"/>
  <c r="P52" i="3"/>
  <c r="Q52" i="3" s="1"/>
  <c r="O52" i="3"/>
  <c r="I52" i="3"/>
  <c r="J52" i="3" s="1"/>
  <c r="C52" i="3"/>
  <c r="D52" i="3" s="1"/>
  <c r="P51" i="3"/>
  <c r="Q51" i="3" s="1"/>
  <c r="O51" i="3"/>
  <c r="I51" i="3"/>
  <c r="J51" i="3" s="1"/>
  <c r="C51" i="3"/>
  <c r="D51" i="3" s="1"/>
  <c r="P50" i="3"/>
  <c r="Q50" i="3" s="1"/>
  <c r="I50" i="3"/>
  <c r="J50" i="3" s="1"/>
  <c r="O50" i="3"/>
  <c r="C50" i="3"/>
  <c r="D50" i="3" s="1"/>
  <c r="P49" i="3"/>
  <c r="Q49" i="3" s="1"/>
  <c r="O49" i="3"/>
  <c r="C49" i="3"/>
  <c r="D49" i="3" s="1"/>
  <c r="P48" i="3"/>
  <c r="Q48" i="3" s="1"/>
  <c r="C48" i="3"/>
  <c r="D48" i="3" s="1"/>
  <c r="O45" i="3"/>
  <c r="I45" i="3"/>
  <c r="J45" i="3" s="1"/>
  <c r="E45" i="3"/>
  <c r="P45" i="3" s="1"/>
  <c r="Q45" i="3" s="1"/>
  <c r="P44" i="3"/>
  <c r="Q44" i="3" s="1"/>
  <c r="O44" i="3"/>
  <c r="I44" i="3"/>
  <c r="J44" i="3" s="1"/>
  <c r="C44" i="3"/>
  <c r="D44" i="3" s="1"/>
  <c r="P43" i="3"/>
  <c r="Q43" i="3" s="1"/>
  <c r="O43" i="3"/>
  <c r="I43" i="3"/>
  <c r="J43" i="3" s="1"/>
  <c r="C43" i="3"/>
  <c r="D43" i="3" s="1"/>
  <c r="P42" i="3"/>
  <c r="Q42" i="3" s="1"/>
  <c r="O42" i="3"/>
  <c r="I42" i="3"/>
  <c r="J42" i="3" s="1"/>
  <c r="C42" i="3"/>
  <c r="D42" i="3" s="1"/>
  <c r="P41" i="3"/>
  <c r="Q41" i="3" s="1"/>
  <c r="O41" i="3"/>
  <c r="I41" i="3"/>
  <c r="J41" i="3" s="1"/>
  <c r="C41" i="3"/>
  <c r="D41" i="3" s="1"/>
  <c r="Q40" i="3"/>
  <c r="P40" i="3"/>
  <c r="O40" i="3"/>
  <c r="I40" i="3"/>
  <c r="J40" i="3" s="1"/>
  <c r="C40" i="3"/>
  <c r="D40" i="3" s="1"/>
  <c r="P39" i="3"/>
  <c r="Q39" i="3" s="1"/>
  <c r="O39" i="3"/>
  <c r="I39" i="3"/>
  <c r="J39" i="3" s="1"/>
  <c r="C39" i="3"/>
  <c r="D39" i="3" s="1"/>
  <c r="P38" i="3"/>
  <c r="Q38" i="3" s="1"/>
  <c r="O38" i="3"/>
  <c r="I38" i="3"/>
  <c r="J38" i="3" s="1"/>
  <c r="C38" i="3"/>
  <c r="D38" i="3" s="1"/>
  <c r="P37" i="3"/>
  <c r="Q37" i="3" s="1"/>
  <c r="C37" i="3"/>
  <c r="D37" i="3" s="1"/>
  <c r="O34" i="3"/>
  <c r="I34" i="3"/>
  <c r="J34" i="3" s="1"/>
  <c r="E34" i="3"/>
  <c r="P34" i="3" s="1"/>
  <c r="Q34" i="3" s="1"/>
  <c r="P33" i="3"/>
  <c r="Q33" i="3" s="1"/>
  <c r="O33" i="3"/>
  <c r="I33" i="3"/>
  <c r="J33" i="3" s="1"/>
  <c r="C33" i="3"/>
  <c r="D33" i="3" s="1"/>
  <c r="O32" i="3"/>
  <c r="I32" i="3"/>
  <c r="J32" i="3" s="1"/>
  <c r="D32" i="3"/>
  <c r="C32" i="3"/>
  <c r="P31" i="3"/>
  <c r="Q31" i="3" s="1"/>
  <c r="O31" i="3"/>
  <c r="J31" i="3"/>
  <c r="I31" i="3"/>
  <c r="D31" i="3"/>
  <c r="C31" i="3"/>
  <c r="P30" i="3"/>
  <c r="Q30" i="3" s="1"/>
  <c r="O30" i="3"/>
  <c r="J30" i="3"/>
  <c r="I30" i="3"/>
  <c r="C30" i="3"/>
  <c r="D30" i="3" s="1"/>
  <c r="P29" i="3"/>
  <c r="Q29" i="3" s="1"/>
  <c r="O29" i="3"/>
  <c r="I29" i="3"/>
  <c r="J29" i="3" s="1"/>
  <c r="C29" i="3"/>
  <c r="D29" i="3" s="1"/>
  <c r="P28" i="3"/>
  <c r="Q28" i="3" s="1"/>
  <c r="O28" i="3"/>
  <c r="C28" i="3"/>
  <c r="D28" i="3" s="1"/>
  <c r="P27" i="3"/>
  <c r="Q27" i="3" s="1"/>
  <c r="O27" i="3"/>
  <c r="I27" i="3"/>
  <c r="J27" i="3" s="1"/>
  <c r="C27" i="3"/>
  <c r="D27" i="3" s="1"/>
  <c r="P26" i="3"/>
  <c r="Q26" i="3" s="1"/>
  <c r="I26" i="3"/>
  <c r="J26" i="3" s="1"/>
  <c r="O26" i="3"/>
  <c r="C26" i="3"/>
  <c r="D26" i="3" s="1"/>
  <c r="D34" i="3" s="1"/>
  <c r="O23" i="3"/>
  <c r="I23" i="3"/>
  <c r="J23" i="3" s="1"/>
  <c r="E23" i="3"/>
  <c r="P22" i="3"/>
  <c r="Q22" i="3" s="1"/>
  <c r="O22" i="3"/>
  <c r="J22" i="3"/>
  <c r="I22" i="3"/>
  <c r="D22" i="3"/>
  <c r="C22" i="3"/>
  <c r="O21" i="3"/>
  <c r="I21" i="3"/>
  <c r="J21" i="3" s="1"/>
  <c r="C21" i="3"/>
  <c r="D21" i="3" s="1"/>
  <c r="O20" i="3"/>
  <c r="I20" i="3"/>
  <c r="J20" i="3" s="1"/>
  <c r="C20" i="3"/>
  <c r="D20" i="3" s="1"/>
  <c r="O19" i="3"/>
  <c r="I19" i="3"/>
  <c r="J19" i="3" s="1"/>
  <c r="C19" i="3"/>
  <c r="D19" i="3" s="1"/>
  <c r="O18" i="3"/>
  <c r="J18" i="3"/>
  <c r="I18" i="3"/>
  <c r="D18" i="3"/>
  <c r="C18" i="3"/>
  <c r="P17" i="3"/>
  <c r="Q17" i="3" s="1"/>
  <c r="O17" i="3"/>
  <c r="J17" i="3"/>
  <c r="I17" i="3"/>
  <c r="C17" i="3"/>
  <c r="D17" i="3" s="1"/>
  <c r="O16" i="3"/>
  <c r="I16" i="3"/>
  <c r="J16" i="3" s="1"/>
  <c r="C16" i="3"/>
  <c r="D16" i="3" s="1"/>
  <c r="O15" i="3"/>
  <c r="I15" i="3"/>
  <c r="J15" i="3" s="1"/>
  <c r="C15" i="3"/>
  <c r="D15" i="3" s="1"/>
  <c r="O12" i="3"/>
  <c r="I12" i="3"/>
  <c r="J12" i="3" s="1"/>
  <c r="E12" i="3"/>
  <c r="P12" i="3" s="1"/>
  <c r="Q12" i="3" s="1"/>
  <c r="P11" i="3"/>
  <c r="Q11" i="3" s="1"/>
  <c r="O11" i="3"/>
  <c r="I11" i="3"/>
  <c r="J11" i="3" s="1"/>
  <c r="C11" i="3"/>
  <c r="D11" i="3" s="1"/>
  <c r="P10" i="3"/>
  <c r="Q10" i="3" s="1"/>
  <c r="O10" i="3"/>
  <c r="I10" i="3"/>
  <c r="J10" i="3" s="1"/>
  <c r="C10" i="3"/>
  <c r="D10" i="3" s="1"/>
  <c r="P9" i="3"/>
  <c r="Q9" i="3" s="1"/>
  <c r="O9" i="3"/>
  <c r="I9" i="3"/>
  <c r="J9" i="3" s="1"/>
  <c r="C9" i="3"/>
  <c r="D9" i="3" s="1"/>
  <c r="P8" i="3"/>
  <c r="Q8" i="3" s="1"/>
  <c r="C8" i="3"/>
  <c r="D8" i="3" s="1"/>
  <c r="P7" i="3"/>
  <c r="Q7" i="3" s="1"/>
  <c r="O7" i="3"/>
  <c r="I7" i="3"/>
  <c r="J7" i="3" s="1"/>
  <c r="C7" i="3"/>
  <c r="D7" i="3" s="1"/>
  <c r="P6" i="3"/>
  <c r="Q6" i="3" s="1"/>
  <c r="C6" i="3"/>
  <c r="D6" i="3" s="1"/>
  <c r="Q5" i="3"/>
  <c r="P5" i="3"/>
  <c r="O5" i="3"/>
  <c r="I5" i="3"/>
  <c r="J5" i="3" s="1"/>
  <c r="C5" i="3"/>
  <c r="D5" i="3" s="1"/>
  <c r="P4" i="3"/>
  <c r="Q4" i="3" s="1"/>
  <c r="I4" i="3"/>
  <c r="J4" i="3" s="1"/>
  <c r="O4" i="3"/>
  <c r="D4" i="3"/>
  <c r="E6" i="3" s="1"/>
  <c r="C4" i="3"/>
  <c r="P56" i="2"/>
  <c r="O56" i="2"/>
  <c r="I56" i="2"/>
  <c r="J56" i="2" s="1"/>
  <c r="P55" i="2"/>
  <c r="O55" i="2"/>
  <c r="I55" i="2"/>
  <c r="J55" i="2" s="1"/>
  <c r="D55" i="2"/>
  <c r="P54" i="2"/>
  <c r="D54" i="2"/>
  <c r="P53" i="2"/>
  <c r="O53" i="2"/>
  <c r="I53" i="2"/>
  <c r="J53" i="2" s="1"/>
  <c r="D53" i="2"/>
  <c r="P52" i="2"/>
  <c r="O52" i="2"/>
  <c r="I52" i="2"/>
  <c r="J52" i="2" s="1"/>
  <c r="D52" i="2"/>
  <c r="P51" i="2"/>
  <c r="O51" i="2"/>
  <c r="I51" i="2"/>
  <c r="J51" i="2" s="1"/>
  <c r="D51" i="2"/>
  <c r="P50" i="2"/>
  <c r="D50" i="2"/>
  <c r="P49" i="2"/>
  <c r="O49" i="2"/>
  <c r="I49" i="2"/>
  <c r="J49" i="2" s="1"/>
  <c r="D49" i="2"/>
  <c r="P48" i="2"/>
  <c r="O48" i="2"/>
  <c r="I48" i="2"/>
  <c r="J48" i="2" s="1"/>
  <c r="D48" i="2"/>
  <c r="E50" i="2" s="1"/>
  <c r="P45" i="2"/>
  <c r="O45" i="2"/>
  <c r="I45" i="2"/>
  <c r="J45" i="2" s="1"/>
  <c r="P44" i="2"/>
  <c r="O44" i="2"/>
  <c r="I44" i="2"/>
  <c r="J44" i="2" s="1"/>
  <c r="D44" i="2"/>
  <c r="P43" i="2"/>
  <c r="O43" i="2"/>
  <c r="I43" i="2"/>
  <c r="J43" i="2" s="1"/>
  <c r="D43" i="2"/>
  <c r="P42" i="2"/>
  <c r="O42" i="2"/>
  <c r="I42" i="2"/>
  <c r="J42" i="2" s="1"/>
  <c r="D42" i="2"/>
  <c r="P41" i="2"/>
  <c r="O41" i="2"/>
  <c r="J41" i="2"/>
  <c r="I41" i="2"/>
  <c r="D41" i="2"/>
  <c r="P40" i="2"/>
  <c r="O40" i="2"/>
  <c r="I40" i="2"/>
  <c r="J40" i="2" s="1"/>
  <c r="D40" i="2"/>
  <c r="P39" i="2"/>
  <c r="O39" i="2"/>
  <c r="I39" i="2"/>
  <c r="J39" i="2" s="1"/>
  <c r="D39" i="2"/>
  <c r="P38" i="2"/>
  <c r="O38" i="2"/>
  <c r="I38" i="2"/>
  <c r="J38" i="2" s="1"/>
  <c r="D38" i="2"/>
  <c r="P37" i="2"/>
  <c r="O37" i="2"/>
  <c r="J37" i="2"/>
  <c r="I37" i="2"/>
  <c r="D37" i="2"/>
  <c r="P34" i="2"/>
  <c r="O34" i="2"/>
  <c r="I34" i="2"/>
  <c r="J34" i="2" s="1"/>
  <c r="P33" i="2"/>
  <c r="O33" i="2"/>
  <c r="J33" i="2"/>
  <c r="I33" i="2"/>
  <c r="D33" i="2"/>
  <c r="P32" i="2"/>
  <c r="O32" i="2"/>
  <c r="I32" i="2"/>
  <c r="J32" i="2" s="1"/>
  <c r="D32" i="2"/>
  <c r="P31" i="2"/>
  <c r="O31" i="2"/>
  <c r="I31" i="2"/>
  <c r="J31" i="2" s="1"/>
  <c r="D31" i="2"/>
  <c r="P30" i="2"/>
  <c r="O30" i="2"/>
  <c r="I30" i="2"/>
  <c r="J30" i="2" s="1"/>
  <c r="D30" i="2"/>
  <c r="P29" i="2"/>
  <c r="O29" i="2"/>
  <c r="J29" i="2"/>
  <c r="I29" i="2"/>
  <c r="D29" i="2"/>
  <c r="P28" i="2"/>
  <c r="O28" i="2"/>
  <c r="I28" i="2"/>
  <c r="J28" i="2" s="1"/>
  <c r="D28" i="2"/>
  <c r="P27" i="2"/>
  <c r="O27" i="2"/>
  <c r="I27" i="2"/>
  <c r="J27" i="2" s="1"/>
  <c r="D27" i="2"/>
  <c r="E28" i="2" s="1"/>
  <c r="P26" i="2"/>
  <c r="O26" i="2"/>
  <c r="I26" i="2"/>
  <c r="J26" i="2" s="1"/>
  <c r="D26" i="2"/>
  <c r="P23" i="2"/>
  <c r="O23" i="2"/>
  <c r="I23" i="2"/>
  <c r="J23" i="2" s="1"/>
  <c r="P22" i="2"/>
  <c r="O22" i="2"/>
  <c r="I22" i="2"/>
  <c r="J22" i="2" s="1"/>
  <c r="M22" i="2" s="1"/>
  <c r="S22" i="2" s="1"/>
  <c r="D22" i="2"/>
  <c r="P21" i="2"/>
  <c r="O21" i="2"/>
  <c r="I21" i="2"/>
  <c r="J21" i="2" s="1"/>
  <c r="D21" i="2"/>
  <c r="P20" i="2"/>
  <c r="O20" i="2"/>
  <c r="I20" i="2"/>
  <c r="J20" i="2" s="1"/>
  <c r="D20" i="2"/>
  <c r="P19" i="2"/>
  <c r="O19" i="2"/>
  <c r="J19" i="2"/>
  <c r="I19" i="2"/>
  <c r="D19" i="2"/>
  <c r="P18" i="2"/>
  <c r="O18" i="2"/>
  <c r="I18" i="2"/>
  <c r="J18" i="2" s="1"/>
  <c r="M18" i="2" s="1"/>
  <c r="S18" i="2" s="1"/>
  <c r="D18" i="2"/>
  <c r="P17" i="2"/>
  <c r="O17" i="2"/>
  <c r="I17" i="2"/>
  <c r="J17" i="2" s="1"/>
  <c r="D17" i="2"/>
  <c r="P16" i="2"/>
  <c r="O16" i="2"/>
  <c r="I16" i="2"/>
  <c r="J16" i="2" s="1"/>
  <c r="D16" i="2"/>
  <c r="P15" i="2"/>
  <c r="O15" i="2"/>
  <c r="I15" i="2"/>
  <c r="J15" i="2" s="1"/>
  <c r="D15" i="2"/>
  <c r="D23" i="2" s="1"/>
  <c r="E21" i="2" s="1"/>
  <c r="P12" i="2"/>
  <c r="O12" i="2"/>
  <c r="I12" i="2"/>
  <c r="J12" i="2" s="1"/>
  <c r="P11" i="2"/>
  <c r="O11" i="2"/>
  <c r="I11" i="2"/>
  <c r="J11" i="2" s="1"/>
  <c r="D11" i="2"/>
  <c r="P10" i="2"/>
  <c r="O10" i="2"/>
  <c r="I10" i="2"/>
  <c r="J10" i="2" s="1"/>
  <c r="D10" i="2"/>
  <c r="P9" i="2"/>
  <c r="O9" i="2"/>
  <c r="I9" i="2"/>
  <c r="J9" i="2" s="1"/>
  <c r="D9" i="2"/>
  <c r="P8" i="2"/>
  <c r="O8" i="2"/>
  <c r="D8" i="2"/>
  <c r="P7" i="2"/>
  <c r="O7" i="2"/>
  <c r="J7" i="2"/>
  <c r="M7" i="2" s="1"/>
  <c r="S7" i="2" s="1"/>
  <c r="I7" i="2"/>
  <c r="D7" i="2"/>
  <c r="O6" i="2"/>
  <c r="I6" i="2"/>
  <c r="J6" i="2" s="1"/>
  <c r="P6" i="2"/>
  <c r="D6" i="2"/>
  <c r="P5" i="2"/>
  <c r="O5" i="2"/>
  <c r="I5" i="2"/>
  <c r="J5" i="2" s="1"/>
  <c r="D5" i="2"/>
  <c r="P4" i="2"/>
  <c r="O4" i="2"/>
  <c r="I4" i="2"/>
  <c r="J4" i="2" s="1"/>
  <c r="D4" i="2"/>
  <c r="D12" i="2" s="1"/>
  <c r="E10" i="2" s="1"/>
  <c r="P100" i="1"/>
  <c r="I100" i="1"/>
  <c r="J100" i="1" s="1"/>
  <c r="E100" i="1"/>
  <c r="Q100" i="1" s="1"/>
  <c r="R100" i="1" s="1"/>
  <c r="P99" i="1"/>
  <c r="I99" i="1"/>
  <c r="J99" i="1" s="1"/>
  <c r="C99" i="1"/>
  <c r="D99" i="1" s="1"/>
  <c r="P98" i="1"/>
  <c r="I98" i="1"/>
  <c r="J98" i="1" s="1"/>
  <c r="C98" i="1"/>
  <c r="D98" i="1" s="1"/>
  <c r="Q97" i="1"/>
  <c r="R97" i="1" s="1"/>
  <c r="P97" i="1"/>
  <c r="I97" i="1"/>
  <c r="J97" i="1" s="1"/>
  <c r="C97" i="1"/>
  <c r="D97" i="1" s="1"/>
  <c r="Q96" i="1"/>
  <c r="R96" i="1" s="1"/>
  <c r="P96" i="1"/>
  <c r="I96" i="1"/>
  <c r="J96" i="1" s="1"/>
  <c r="C96" i="1"/>
  <c r="D96" i="1" s="1"/>
  <c r="Q95" i="1"/>
  <c r="R95" i="1" s="1"/>
  <c r="P95" i="1"/>
  <c r="J95" i="1"/>
  <c r="I95" i="1"/>
  <c r="D95" i="1"/>
  <c r="C95" i="1"/>
  <c r="I94" i="1"/>
  <c r="J94" i="1" s="1"/>
  <c r="C94" i="1"/>
  <c r="D94" i="1" s="1"/>
  <c r="Q93" i="1"/>
  <c r="R93" i="1" s="1"/>
  <c r="P93" i="1"/>
  <c r="J93" i="1"/>
  <c r="I93" i="1"/>
  <c r="D93" i="1"/>
  <c r="C93" i="1"/>
  <c r="P92" i="1"/>
  <c r="I92" i="1"/>
  <c r="J92" i="1" s="1"/>
  <c r="C92" i="1"/>
  <c r="D92" i="1" s="1"/>
  <c r="P89" i="1"/>
  <c r="E89" i="1"/>
  <c r="Q84" i="1" s="1"/>
  <c r="R84" i="1" s="1"/>
  <c r="P88" i="1"/>
  <c r="I88" i="1"/>
  <c r="J88" i="1" s="1"/>
  <c r="C88" i="1"/>
  <c r="D88" i="1" s="1"/>
  <c r="P87" i="1"/>
  <c r="C87" i="1"/>
  <c r="D87" i="1" s="1"/>
  <c r="Q86" i="1"/>
  <c r="R86" i="1" s="1"/>
  <c r="P86" i="1"/>
  <c r="I86" i="1"/>
  <c r="J86" i="1" s="1"/>
  <c r="C86" i="1"/>
  <c r="D86" i="1" s="1"/>
  <c r="Q85" i="1"/>
  <c r="R85" i="1" s="1"/>
  <c r="P85" i="1"/>
  <c r="I85" i="1"/>
  <c r="J85" i="1" s="1"/>
  <c r="C85" i="1"/>
  <c r="D85" i="1" s="1"/>
  <c r="P84" i="1"/>
  <c r="I84" i="1"/>
  <c r="J84" i="1" s="1"/>
  <c r="C84" i="1"/>
  <c r="D84" i="1" s="1"/>
  <c r="I83" i="1"/>
  <c r="J83" i="1" s="1"/>
  <c r="C83" i="1"/>
  <c r="D83" i="1" s="1"/>
  <c r="P82" i="1"/>
  <c r="J82" i="1"/>
  <c r="I82" i="1"/>
  <c r="D82" i="1"/>
  <c r="C82" i="1"/>
  <c r="P81" i="1"/>
  <c r="I81" i="1"/>
  <c r="J81" i="1" s="1"/>
  <c r="C81" i="1"/>
  <c r="D81" i="1" s="1"/>
  <c r="I78" i="1"/>
  <c r="J78" i="1" s="1"/>
  <c r="P78" i="1"/>
  <c r="E78" i="1"/>
  <c r="Q77" i="1"/>
  <c r="R77" i="1" s="1"/>
  <c r="P77" i="1"/>
  <c r="I77" i="1"/>
  <c r="J77" i="1" s="1"/>
  <c r="C77" i="1"/>
  <c r="D77" i="1" s="1"/>
  <c r="P76" i="1"/>
  <c r="I76" i="1"/>
  <c r="J76" i="1" s="1"/>
  <c r="D76" i="1"/>
  <c r="C76" i="1"/>
  <c r="P75" i="1"/>
  <c r="I75" i="1"/>
  <c r="J75" i="1" s="1"/>
  <c r="C75" i="1"/>
  <c r="D75" i="1" s="1"/>
  <c r="P74" i="1"/>
  <c r="I74" i="1"/>
  <c r="J74" i="1" s="1"/>
  <c r="C74" i="1"/>
  <c r="D74" i="1" s="1"/>
  <c r="P73" i="1"/>
  <c r="I73" i="1"/>
  <c r="J73" i="1" s="1"/>
  <c r="C73" i="1"/>
  <c r="D73" i="1" s="1"/>
  <c r="Q72" i="1"/>
  <c r="R72" i="1" s="1"/>
  <c r="P72" i="1"/>
  <c r="I72" i="1"/>
  <c r="J72" i="1" s="1"/>
  <c r="D72" i="1"/>
  <c r="C72" i="1"/>
  <c r="P71" i="1"/>
  <c r="I71" i="1"/>
  <c r="J71" i="1" s="1"/>
  <c r="D71" i="1"/>
  <c r="C71" i="1"/>
  <c r="P70" i="1"/>
  <c r="I70" i="1"/>
  <c r="J70" i="1" s="1"/>
  <c r="D70" i="1"/>
  <c r="C70" i="1"/>
  <c r="E67" i="1"/>
  <c r="R66" i="1"/>
  <c r="Q66" i="1"/>
  <c r="P66" i="1"/>
  <c r="I66" i="1"/>
  <c r="J66" i="1" s="1"/>
  <c r="C66" i="1"/>
  <c r="D66" i="1" s="1"/>
  <c r="R65" i="1"/>
  <c r="Q65" i="1"/>
  <c r="P65" i="1"/>
  <c r="I65" i="1"/>
  <c r="J65" i="1" s="1"/>
  <c r="C65" i="1"/>
  <c r="D65" i="1" s="1"/>
  <c r="R64" i="1"/>
  <c r="Q64" i="1"/>
  <c r="P64" i="1"/>
  <c r="I64" i="1"/>
  <c r="J64" i="1" s="1"/>
  <c r="C64" i="1"/>
  <c r="D64" i="1" s="1"/>
  <c r="R63" i="1"/>
  <c r="Q63" i="1"/>
  <c r="P63" i="1"/>
  <c r="I63" i="1"/>
  <c r="J63" i="1" s="1"/>
  <c r="D63" i="1"/>
  <c r="C63" i="1"/>
  <c r="R62" i="1"/>
  <c r="Q62" i="1"/>
  <c r="P62" i="1"/>
  <c r="I62" i="1"/>
  <c r="J62" i="1" s="1"/>
  <c r="C62" i="1"/>
  <c r="D62" i="1" s="1"/>
  <c r="R61" i="1"/>
  <c r="Q61" i="1"/>
  <c r="P61" i="1"/>
  <c r="I61" i="1"/>
  <c r="J61" i="1" s="1"/>
  <c r="C61" i="1"/>
  <c r="D61" i="1" s="1"/>
  <c r="R60" i="1"/>
  <c r="Q60" i="1"/>
  <c r="P60" i="1"/>
  <c r="I60" i="1"/>
  <c r="J60" i="1" s="1"/>
  <c r="C60" i="1"/>
  <c r="D60" i="1" s="1"/>
  <c r="R59" i="1"/>
  <c r="Q59" i="1"/>
  <c r="P59" i="1"/>
  <c r="I59" i="1"/>
  <c r="J59" i="1" s="1"/>
  <c r="C59" i="1"/>
  <c r="D59" i="1" s="1"/>
  <c r="R56" i="1"/>
  <c r="Q56" i="1"/>
  <c r="P56" i="1"/>
  <c r="I56" i="1"/>
  <c r="J56" i="1" s="1"/>
  <c r="R55" i="1"/>
  <c r="Q55" i="1"/>
  <c r="P55" i="1"/>
  <c r="I55" i="1"/>
  <c r="J55" i="1" s="1"/>
  <c r="C55" i="1"/>
  <c r="D55" i="1" s="1"/>
  <c r="R54" i="1"/>
  <c r="Q54" i="1"/>
  <c r="P54" i="1"/>
  <c r="I54" i="1"/>
  <c r="J54" i="1" s="1"/>
  <c r="C54" i="1"/>
  <c r="D54" i="1" s="1"/>
  <c r="R53" i="1"/>
  <c r="Q53" i="1"/>
  <c r="P53" i="1"/>
  <c r="I53" i="1"/>
  <c r="J53" i="1" s="1"/>
  <c r="C53" i="1"/>
  <c r="D53" i="1" s="1"/>
  <c r="R52" i="1"/>
  <c r="Q52" i="1"/>
  <c r="P52" i="1"/>
  <c r="I52" i="1"/>
  <c r="J52" i="1" s="1"/>
  <c r="C52" i="1"/>
  <c r="D52" i="1" s="1"/>
  <c r="R51" i="1"/>
  <c r="Q51" i="1"/>
  <c r="P51" i="1"/>
  <c r="I51" i="1"/>
  <c r="J51" i="1" s="1"/>
  <c r="D51" i="1"/>
  <c r="R50" i="1"/>
  <c r="Q50" i="1"/>
  <c r="P50" i="1"/>
  <c r="I50" i="1"/>
  <c r="J50" i="1" s="1"/>
  <c r="D50" i="1"/>
  <c r="R49" i="1"/>
  <c r="Q49" i="1"/>
  <c r="P49" i="1"/>
  <c r="I49" i="1"/>
  <c r="J49" i="1" s="1"/>
  <c r="D49" i="1"/>
  <c r="R48" i="1"/>
  <c r="Q48" i="1"/>
  <c r="P48" i="1"/>
  <c r="I48" i="1"/>
  <c r="J48" i="1" s="1"/>
  <c r="D48" i="1"/>
  <c r="R45" i="1"/>
  <c r="P45" i="1"/>
  <c r="I45" i="1"/>
  <c r="J45" i="1" s="1"/>
  <c r="E45" i="1"/>
  <c r="Q43" i="1" s="1"/>
  <c r="R44" i="1"/>
  <c r="Q44" i="1"/>
  <c r="P44" i="1"/>
  <c r="I44" i="1"/>
  <c r="J44" i="1" s="1"/>
  <c r="C44" i="1"/>
  <c r="D44" i="1" s="1"/>
  <c r="R43" i="1"/>
  <c r="P43" i="1"/>
  <c r="I43" i="1"/>
  <c r="J43" i="1" s="1"/>
  <c r="C43" i="1"/>
  <c r="D43" i="1" s="1"/>
  <c r="R42" i="1"/>
  <c r="P42" i="1"/>
  <c r="I42" i="1"/>
  <c r="J42" i="1" s="1"/>
  <c r="C42" i="1"/>
  <c r="D42" i="1" s="1"/>
  <c r="R41" i="1"/>
  <c r="P41" i="1"/>
  <c r="I41" i="1"/>
  <c r="J41" i="1" s="1"/>
  <c r="C41" i="1"/>
  <c r="D41" i="1" s="1"/>
  <c r="R40" i="1"/>
  <c r="P40" i="1"/>
  <c r="I40" i="1"/>
  <c r="J40" i="1" s="1"/>
  <c r="C40" i="1"/>
  <c r="D40" i="1" s="1"/>
  <c r="R39" i="1"/>
  <c r="P39" i="1"/>
  <c r="I39" i="1"/>
  <c r="J39" i="1" s="1"/>
  <c r="D39" i="1"/>
  <c r="R38" i="1"/>
  <c r="Q38" i="1"/>
  <c r="P38" i="1"/>
  <c r="I38" i="1"/>
  <c r="J38" i="1" s="1"/>
  <c r="D38" i="1"/>
  <c r="R37" i="1"/>
  <c r="P37" i="1"/>
  <c r="I37" i="1"/>
  <c r="J37" i="1" s="1"/>
  <c r="C37" i="1"/>
  <c r="D37" i="1" s="1"/>
  <c r="R34" i="1"/>
  <c r="P34" i="1"/>
  <c r="I34" i="1"/>
  <c r="J34" i="1" s="1"/>
  <c r="E34" i="1"/>
  <c r="Q34" i="1" s="1"/>
  <c r="R33" i="1"/>
  <c r="Q33" i="1"/>
  <c r="P33" i="1"/>
  <c r="I33" i="1"/>
  <c r="J33" i="1" s="1"/>
  <c r="C33" i="1"/>
  <c r="D33" i="1" s="1"/>
  <c r="R32" i="1"/>
  <c r="P32" i="1"/>
  <c r="I32" i="1"/>
  <c r="J32" i="1" s="1"/>
  <c r="C32" i="1"/>
  <c r="D32" i="1" s="1"/>
  <c r="R31" i="1"/>
  <c r="Q31" i="1"/>
  <c r="P31" i="1"/>
  <c r="I31" i="1"/>
  <c r="J31" i="1" s="1"/>
  <c r="C31" i="1"/>
  <c r="D31" i="1" s="1"/>
  <c r="R30" i="1"/>
  <c r="P30" i="1"/>
  <c r="I30" i="1"/>
  <c r="J30" i="1" s="1"/>
  <c r="C30" i="1"/>
  <c r="D30" i="1" s="1"/>
  <c r="R29" i="1"/>
  <c r="Q29" i="1"/>
  <c r="P29" i="1"/>
  <c r="I29" i="1"/>
  <c r="J29" i="1" s="1"/>
  <c r="C29" i="1"/>
  <c r="D29" i="1" s="1"/>
  <c r="R28" i="1"/>
  <c r="P28" i="1"/>
  <c r="I28" i="1"/>
  <c r="J28" i="1" s="1"/>
  <c r="C28" i="1"/>
  <c r="D28" i="1" s="1"/>
  <c r="R27" i="1"/>
  <c r="Q27" i="1"/>
  <c r="P27" i="1"/>
  <c r="I27" i="1"/>
  <c r="J27" i="1" s="1"/>
  <c r="C27" i="1"/>
  <c r="D27" i="1" s="1"/>
  <c r="R26" i="1"/>
  <c r="I26" i="1"/>
  <c r="J26" i="1" s="1"/>
  <c r="C26" i="1"/>
  <c r="D26" i="1" s="1"/>
  <c r="R23" i="1"/>
  <c r="P23" i="1"/>
  <c r="I23" i="1"/>
  <c r="J23" i="1" s="1"/>
  <c r="E23" i="1"/>
  <c r="Q17" i="1" s="1"/>
  <c r="R22" i="1"/>
  <c r="P22" i="1"/>
  <c r="I22" i="1"/>
  <c r="J22" i="1" s="1"/>
  <c r="C22" i="1"/>
  <c r="D22" i="1" s="1"/>
  <c r="R21" i="1"/>
  <c r="P21" i="1"/>
  <c r="I21" i="1"/>
  <c r="J21" i="1" s="1"/>
  <c r="D21" i="1"/>
  <c r="C21" i="1"/>
  <c r="R20" i="1"/>
  <c r="P20" i="1"/>
  <c r="I20" i="1"/>
  <c r="J20" i="1" s="1"/>
  <c r="D20" i="1"/>
  <c r="C20" i="1"/>
  <c r="R19" i="1"/>
  <c r="P19" i="1"/>
  <c r="I19" i="1"/>
  <c r="J19" i="1" s="1"/>
  <c r="C19" i="1"/>
  <c r="D19" i="1" s="1"/>
  <c r="R18" i="1"/>
  <c r="Q18" i="1"/>
  <c r="P18" i="1"/>
  <c r="I18" i="1"/>
  <c r="J18" i="1" s="1"/>
  <c r="C18" i="1"/>
  <c r="D18" i="1" s="1"/>
  <c r="R17" i="1"/>
  <c r="P17" i="1"/>
  <c r="I17" i="1"/>
  <c r="J17" i="1" s="1"/>
  <c r="C17" i="1"/>
  <c r="D17" i="1" s="1"/>
  <c r="R16" i="1"/>
  <c r="P16" i="1"/>
  <c r="I16" i="1"/>
  <c r="J16" i="1" s="1"/>
  <c r="C16" i="1"/>
  <c r="D16" i="1" s="1"/>
  <c r="R15" i="1"/>
  <c r="P15" i="1"/>
  <c r="I15" i="1"/>
  <c r="J15" i="1" s="1"/>
  <c r="C15" i="1"/>
  <c r="D15" i="1" s="1"/>
  <c r="R12" i="1"/>
  <c r="P12" i="1"/>
  <c r="I12" i="1"/>
  <c r="J12" i="1" s="1"/>
  <c r="E12" i="1"/>
  <c r="R11" i="1"/>
  <c r="P11" i="1"/>
  <c r="I11" i="1"/>
  <c r="J11" i="1" s="1"/>
  <c r="C11" i="1"/>
  <c r="D11" i="1" s="1"/>
  <c r="R10" i="1"/>
  <c r="P10" i="1"/>
  <c r="I10" i="1"/>
  <c r="J10" i="1" s="1"/>
  <c r="C10" i="1"/>
  <c r="D10" i="1" s="1"/>
  <c r="R9" i="1"/>
  <c r="P9" i="1"/>
  <c r="I9" i="1"/>
  <c r="J9" i="1" s="1"/>
  <c r="C9" i="1"/>
  <c r="D9" i="1" s="1"/>
  <c r="R8" i="1"/>
  <c r="P8" i="1"/>
  <c r="I8" i="1"/>
  <c r="J8" i="1" s="1"/>
  <c r="C8" i="1"/>
  <c r="D8" i="1" s="1"/>
  <c r="R7" i="1"/>
  <c r="Q7" i="1"/>
  <c r="P7" i="1"/>
  <c r="I7" i="1"/>
  <c r="J7" i="1" s="1"/>
  <c r="C7" i="1"/>
  <c r="D7" i="1" s="1"/>
  <c r="R6" i="1"/>
  <c r="P6" i="1"/>
  <c r="I6" i="1"/>
  <c r="J6" i="1" s="1"/>
  <c r="C6" i="1"/>
  <c r="D6" i="1" s="1"/>
  <c r="R5" i="1"/>
  <c r="P5" i="1"/>
  <c r="I5" i="1"/>
  <c r="J5" i="1" s="1"/>
  <c r="C5" i="1"/>
  <c r="D5" i="1" s="1"/>
  <c r="R4" i="1"/>
  <c r="Q4" i="1"/>
  <c r="P4" i="1"/>
  <c r="I4" i="1"/>
  <c r="J4" i="1" s="1"/>
  <c r="C4" i="1"/>
  <c r="D4" i="1" s="1"/>
  <c r="E50" i="3" l="1"/>
  <c r="E17" i="3"/>
  <c r="D12" i="3"/>
  <c r="I6" i="3"/>
  <c r="J6" i="3" s="1"/>
  <c r="N6" i="3" s="1"/>
  <c r="R6" i="3" s="1"/>
  <c r="S6" i="3" s="1"/>
  <c r="I28" i="3"/>
  <c r="J28" i="3" s="1"/>
  <c r="P32" i="3"/>
  <c r="Q32" i="3" s="1"/>
  <c r="E39" i="3"/>
  <c r="I49" i="3"/>
  <c r="J49" i="3" s="1"/>
  <c r="I53" i="3"/>
  <c r="J53" i="3" s="1"/>
  <c r="I54" i="3"/>
  <c r="J54" i="3" s="1"/>
  <c r="O6" i="3"/>
  <c r="E28" i="1"/>
  <c r="Q26" i="1"/>
  <c r="Q28" i="1"/>
  <c r="Q30" i="1"/>
  <c r="Q32" i="1"/>
  <c r="Q40" i="1"/>
  <c r="E61" i="1"/>
  <c r="Q87" i="1"/>
  <c r="R87" i="1" s="1"/>
  <c r="Q88" i="1"/>
  <c r="R88" i="1" s="1"/>
  <c r="Q99" i="1"/>
  <c r="R99" i="1" s="1"/>
  <c r="D34" i="1"/>
  <c r="D89" i="1"/>
  <c r="B100" i="1"/>
  <c r="D67" i="1"/>
  <c r="Q39" i="1"/>
  <c r="I87" i="1"/>
  <c r="J87" i="1" s="1"/>
  <c r="I89" i="1"/>
  <c r="J89" i="1" s="1"/>
  <c r="N89" i="1" s="1"/>
  <c r="Q92" i="1"/>
  <c r="R92" i="1" s="1"/>
  <c r="Q94" i="1"/>
  <c r="R94" i="1" s="1"/>
  <c r="Q98" i="1"/>
  <c r="R98" i="1" s="1"/>
  <c r="E35" i="1"/>
  <c r="E32" i="1"/>
  <c r="N26" i="1" s="1"/>
  <c r="T26" i="1" s="1"/>
  <c r="O31" i="1"/>
  <c r="S31" i="1" s="1"/>
  <c r="K31" i="1"/>
  <c r="V31" i="1" s="1"/>
  <c r="O30" i="1"/>
  <c r="S30" i="1" s="1"/>
  <c r="K30" i="1"/>
  <c r="E63" i="1"/>
  <c r="E65" i="1"/>
  <c r="N59" i="1" s="1"/>
  <c r="T59" i="1" s="1"/>
  <c r="E68" i="1"/>
  <c r="O64" i="1"/>
  <c r="S64" i="1" s="1"/>
  <c r="K64" i="1"/>
  <c r="O63" i="1"/>
  <c r="S63" i="1" s="1"/>
  <c r="K63" i="1"/>
  <c r="D12" i="1"/>
  <c r="O6" i="1" s="1"/>
  <c r="S6" i="1" s="1"/>
  <c r="E6" i="1"/>
  <c r="O4" i="1"/>
  <c r="S4" i="1" s="1"/>
  <c r="O7" i="1"/>
  <c r="S7" i="1" s="1"/>
  <c r="Q10" i="1"/>
  <c r="Q9" i="1"/>
  <c r="Q6" i="1"/>
  <c r="Q5" i="1"/>
  <c r="K12" i="1"/>
  <c r="V12" i="1" s="1"/>
  <c r="Q12" i="1"/>
  <c r="D23" i="1"/>
  <c r="E17" i="1"/>
  <c r="K15" i="1" s="1"/>
  <c r="V15" i="1" s="1"/>
  <c r="O15" i="1"/>
  <c r="S15" i="1" s="1"/>
  <c r="O16" i="1"/>
  <c r="S16" i="1" s="1"/>
  <c r="Q23" i="1"/>
  <c r="Q20" i="1"/>
  <c r="Q19" i="1"/>
  <c r="Q16" i="1"/>
  <c r="Q15" i="1"/>
  <c r="O23" i="1"/>
  <c r="S23" i="1" s="1"/>
  <c r="K23" i="1"/>
  <c r="V23" i="1" s="1"/>
  <c r="O28" i="1"/>
  <c r="S28" i="1" s="1"/>
  <c r="K28" i="1"/>
  <c r="V28" i="1" s="1"/>
  <c r="N28" i="1"/>
  <c r="T28" i="1" s="1"/>
  <c r="O33" i="1"/>
  <c r="S33" i="1" s="1"/>
  <c r="K33" i="1"/>
  <c r="V33" i="1" s="1"/>
  <c r="N33" i="1"/>
  <c r="T33" i="1" s="1"/>
  <c r="D45" i="1"/>
  <c r="E39" i="1"/>
  <c r="K42" i="1" s="1"/>
  <c r="V42" i="1" s="1"/>
  <c r="O37" i="1"/>
  <c r="S37" i="1" s="1"/>
  <c r="K37" i="1"/>
  <c r="V37" i="1" s="1"/>
  <c r="O42" i="1"/>
  <c r="S42" i="1" s="1"/>
  <c r="B45" i="1"/>
  <c r="B56" i="1"/>
  <c r="E50" i="1"/>
  <c r="M48" i="1" s="1"/>
  <c r="M54" i="1"/>
  <c r="L59" i="1"/>
  <c r="L60" i="1"/>
  <c r="O61" i="1"/>
  <c r="S61" i="1" s="1"/>
  <c r="K61" i="1"/>
  <c r="V61" i="1" s="1"/>
  <c r="N61" i="1"/>
  <c r="T61" i="1" s="1"/>
  <c r="O66" i="1"/>
  <c r="S66" i="1" s="1"/>
  <c r="K66" i="1"/>
  <c r="V66" i="1" s="1"/>
  <c r="N66" i="1"/>
  <c r="T66" i="1" s="1"/>
  <c r="R67" i="1"/>
  <c r="D78" i="1"/>
  <c r="E72" i="1"/>
  <c r="K70" i="1" s="1"/>
  <c r="O70" i="1"/>
  <c r="O71" i="1"/>
  <c r="Q75" i="1"/>
  <c r="R75" i="1" s="1"/>
  <c r="Q74" i="1"/>
  <c r="R74" i="1" s="1"/>
  <c r="Q71" i="1"/>
  <c r="R71" i="1" s="1"/>
  <c r="Q70" i="1"/>
  <c r="R70" i="1" s="1"/>
  <c r="Q78" i="1"/>
  <c r="R78" i="1" s="1"/>
  <c r="E85" i="1"/>
  <c r="E90" i="1"/>
  <c r="E87" i="1"/>
  <c r="O81" i="1"/>
  <c r="N87" i="1"/>
  <c r="O87" i="1"/>
  <c r="S87" i="1" s="1"/>
  <c r="O89" i="1"/>
  <c r="N4" i="2"/>
  <c r="R4" i="2" s="1"/>
  <c r="M4" i="2"/>
  <c r="S4" i="2" s="1"/>
  <c r="N6" i="2"/>
  <c r="R6" i="2" s="1"/>
  <c r="M6" i="2"/>
  <c r="S6" i="2" s="1"/>
  <c r="N9" i="2"/>
  <c r="R9" i="2" s="1"/>
  <c r="M9" i="2"/>
  <c r="S9" i="2" s="1"/>
  <c r="N10" i="2"/>
  <c r="R10" i="2" s="1"/>
  <c r="M10" i="2"/>
  <c r="S10" i="2" s="1"/>
  <c r="N12" i="2"/>
  <c r="R12" i="2" s="1"/>
  <c r="M12" i="2"/>
  <c r="S12" i="2" s="1"/>
  <c r="E32" i="3"/>
  <c r="M27" i="3" s="1"/>
  <c r="T27" i="3" s="1"/>
  <c r="O5" i="1"/>
  <c r="S5" i="1" s="1"/>
  <c r="E8" i="1"/>
  <c r="K8" i="1"/>
  <c r="V8" i="1" s="1"/>
  <c r="O8" i="1"/>
  <c r="S8" i="1" s="1"/>
  <c r="Q8" i="1"/>
  <c r="O10" i="1"/>
  <c r="S10" i="1" s="1"/>
  <c r="K11" i="1"/>
  <c r="V11" i="1" s="1"/>
  <c r="O11" i="1"/>
  <c r="S11" i="1" s="1"/>
  <c r="Q11" i="1"/>
  <c r="B12" i="1"/>
  <c r="L12" i="1"/>
  <c r="E19" i="1"/>
  <c r="L23" i="1" s="1"/>
  <c r="O19" i="1"/>
  <c r="S19" i="1" s="1"/>
  <c r="O20" i="1"/>
  <c r="S20" i="1" s="1"/>
  <c r="O21" i="1"/>
  <c r="S21" i="1" s="1"/>
  <c r="Q21" i="1"/>
  <c r="K22" i="1"/>
  <c r="V22" i="1" s="1"/>
  <c r="O22" i="1"/>
  <c r="S22" i="1" s="1"/>
  <c r="Q22" i="1"/>
  <c r="B23" i="1"/>
  <c r="M16" i="1" s="1"/>
  <c r="B34" i="1"/>
  <c r="M26" i="1" s="1"/>
  <c r="E30" i="1"/>
  <c r="K26" i="1"/>
  <c r="V26" i="1" s="1"/>
  <c r="O26" i="1"/>
  <c r="S26" i="1" s="1"/>
  <c r="K27" i="1"/>
  <c r="V27" i="1" s="1"/>
  <c r="O27" i="1"/>
  <c r="S27" i="1" s="1"/>
  <c r="O29" i="1"/>
  <c r="S29" i="1" s="1"/>
  <c r="K29" i="1"/>
  <c r="V29" i="1" s="1"/>
  <c r="N29" i="1"/>
  <c r="T29" i="1" s="1"/>
  <c r="N30" i="1"/>
  <c r="T30" i="1" s="1"/>
  <c r="V30" i="1"/>
  <c r="N31" i="1"/>
  <c r="M31" i="1"/>
  <c r="O32" i="1"/>
  <c r="S32" i="1" s="1"/>
  <c r="M32" i="1"/>
  <c r="K32" i="1"/>
  <c r="V32" i="1" s="1"/>
  <c r="N32" i="1"/>
  <c r="T32" i="1" s="1"/>
  <c r="L33" i="1"/>
  <c r="K34" i="1"/>
  <c r="V34" i="1" s="1"/>
  <c r="O34" i="1"/>
  <c r="S34" i="1" s="1"/>
  <c r="K38" i="1"/>
  <c r="V38" i="1" s="1"/>
  <c r="K39" i="1"/>
  <c r="V39" i="1" s="1"/>
  <c r="K40" i="1"/>
  <c r="V40" i="1" s="1"/>
  <c r="M43" i="1"/>
  <c r="M44" i="1"/>
  <c r="Q45" i="1"/>
  <c r="Q42" i="1"/>
  <c r="Q41" i="1"/>
  <c r="Q37" i="1"/>
  <c r="O45" i="1"/>
  <c r="S45" i="1" s="1"/>
  <c r="M45" i="1"/>
  <c r="K45" i="1"/>
  <c r="V45" i="1" s="1"/>
  <c r="M55" i="1"/>
  <c r="D56" i="1"/>
  <c r="K52" i="1" s="1"/>
  <c r="V52" i="1" s="1"/>
  <c r="K56" i="1"/>
  <c r="V56" i="1" s="1"/>
  <c r="B67" i="1"/>
  <c r="M59" i="1" s="1"/>
  <c r="K59" i="1"/>
  <c r="V59" i="1" s="1"/>
  <c r="O59" i="1"/>
  <c r="S59" i="1" s="1"/>
  <c r="K60" i="1"/>
  <c r="V60" i="1" s="1"/>
  <c r="O60" i="1"/>
  <c r="S60" i="1" s="1"/>
  <c r="L61" i="1"/>
  <c r="O62" i="1"/>
  <c r="S62" i="1" s="1"/>
  <c r="K62" i="1"/>
  <c r="V62" i="1" s="1"/>
  <c r="N62" i="1"/>
  <c r="T62" i="1" s="1"/>
  <c r="N63" i="1"/>
  <c r="T63" i="1" s="1"/>
  <c r="L63" i="1"/>
  <c r="M63" i="1"/>
  <c r="V63" i="1"/>
  <c r="N64" i="1"/>
  <c r="L64" i="1"/>
  <c r="M64" i="1"/>
  <c r="V64" i="1"/>
  <c r="O65" i="1"/>
  <c r="S65" i="1" s="1"/>
  <c r="K65" i="1"/>
  <c r="V65" i="1" s="1"/>
  <c r="N65" i="1"/>
  <c r="T65" i="1" s="1"/>
  <c r="L66" i="1"/>
  <c r="Q67" i="1"/>
  <c r="O73" i="1"/>
  <c r="Q73" i="1"/>
  <c r="R73" i="1" s="1"/>
  <c r="O74" i="1"/>
  <c r="K74" i="1"/>
  <c r="O75" i="1"/>
  <c r="K75" i="1"/>
  <c r="K76" i="1"/>
  <c r="O76" i="1"/>
  <c r="Q76" i="1"/>
  <c r="R76" i="1" s="1"/>
  <c r="B78" i="1"/>
  <c r="M73" i="1" s="1"/>
  <c r="O78" i="1"/>
  <c r="O82" i="1"/>
  <c r="O83" i="1"/>
  <c r="N83" i="1"/>
  <c r="O84" i="1"/>
  <c r="S84" i="1" s="1"/>
  <c r="N85" i="1"/>
  <c r="T85" i="1" s="1"/>
  <c r="O85" i="1"/>
  <c r="S85" i="1" s="1"/>
  <c r="N86" i="1"/>
  <c r="T86" i="1" s="1"/>
  <c r="O86" i="1"/>
  <c r="S86" i="1" s="1"/>
  <c r="T87" i="1"/>
  <c r="N88" i="1"/>
  <c r="O88" i="1"/>
  <c r="T88" i="1"/>
  <c r="E8" i="2"/>
  <c r="L9" i="2" s="1"/>
  <c r="M5" i="2"/>
  <c r="S5" i="2" s="1"/>
  <c r="M11" i="2"/>
  <c r="S11" i="2" s="1"/>
  <c r="M15" i="2"/>
  <c r="S15" i="2" s="1"/>
  <c r="N16" i="2"/>
  <c r="R16" i="2" s="1"/>
  <c r="M16" i="2"/>
  <c r="S16" i="2" s="1"/>
  <c r="N17" i="2"/>
  <c r="R17" i="2" s="1"/>
  <c r="M17" i="2"/>
  <c r="S17" i="2" s="1"/>
  <c r="M19" i="2"/>
  <c r="S19" i="2" s="1"/>
  <c r="T19" i="2" s="1"/>
  <c r="N20" i="2"/>
  <c r="R20" i="2" s="1"/>
  <c r="L20" i="2"/>
  <c r="M20" i="2"/>
  <c r="S20" i="2" s="1"/>
  <c r="K20" i="2"/>
  <c r="U20" i="2" s="1"/>
  <c r="N21" i="2"/>
  <c r="R21" i="2" s="1"/>
  <c r="L21" i="2"/>
  <c r="M21" i="2"/>
  <c r="S21" i="2" s="1"/>
  <c r="K21" i="2"/>
  <c r="U21" i="2" s="1"/>
  <c r="N23" i="2"/>
  <c r="R23" i="2" s="1"/>
  <c r="L23" i="2"/>
  <c r="M23" i="2"/>
  <c r="S23" i="2" s="1"/>
  <c r="K23" i="2"/>
  <c r="U23" i="2" s="1"/>
  <c r="E10" i="3"/>
  <c r="K10" i="3"/>
  <c r="V10" i="3" s="1"/>
  <c r="K7" i="3"/>
  <c r="K6" i="3"/>
  <c r="V6" i="3" s="1"/>
  <c r="K4" i="3"/>
  <c r="N81" i="1"/>
  <c r="N82" i="1"/>
  <c r="P83" i="1"/>
  <c r="N84" i="1"/>
  <c r="T84" i="1" s="1"/>
  <c r="B89" i="1"/>
  <c r="Q89" i="1"/>
  <c r="R89" i="1" s="1"/>
  <c r="P94" i="1"/>
  <c r="D100" i="1"/>
  <c r="O100" i="1" s="1"/>
  <c r="S100" i="1" s="1"/>
  <c r="N5" i="2"/>
  <c r="R5" i="2" s="1"/>
  <c r="E6" i="2"/>
  <c r="K9" i="2" s="1"/>
  <c r="U9" i="2" s="1"/>
  <c r="N7" i="2"/>
  <c r="R7" i="2" s="1"/>
  <c r="N11" i="2"/>
  <c r="R11" i="2" s="1"/>
  <c r="N15" i="2"/>
  <c r="R15" i="2" s="1"/>
  <c r="N18" i="2"/>
  <c r="R18" i="2" s="1"/>
  <c r="E19" i="2"/>
  <c r="L16" i="2" s="1"/>
  <c r="L19" i="2"/>
  <c r="N19" i="2"/>
  <c r="R19" i="2" s="1"/>
  <c r="L22" i="2"/>
  <c r="N22" i="2"/>
  <c r="R22" i="2" s="1"/>
  <c r="N27" i="2"/>
  <c r="R27" i="2" s="1"/>
  <c r="N33" i="2"/>
  <c r="R33" i="2" s="1"/>
  <c r="D45" i="2"/>
  <c r="E39" i="2"/>
  <c r="K44" i="2" s="1"/>
  <c r="U44" i="2" s="1"/>
  <c r="K37" i="2"/>
  <c r="U37" i="2" s="1"/>
  <c r="N37" i="2"/>
  <c r="R37" i="2" s="1"/>
  <c r="N38" i="2"/>
  <c r="R38" i="2" s="1"/>
  <c r="N39" i="2"/>
  <c r="R39" i="2" s="1"/>
  <c r="N44" i="2"/>
  <c r="R44" i="2" s="1"/>
  <c r="O54" i="2"/>
  <c r="I54" i="2"/>
  <c r="J54" i="2" s="1"/>
  <c r="V4" i="3"/>
  <c r="N5" i="3"/>
  <c r="R5" i="3" s="1"/>
  <c r="S5" i="3" s="1"/>
  <c r="M5" i="3"/>
  <c r="T5" i="3" s="1"/>
  <c r="V7" i="3"/>
  <c r="E8" i="3"/>
  <c r="L9" i="3" s="1"/>
  <c r="O8" i="3"/>
  <c r="I8" i="3"/>
  <c r="J8" i="3" s="1"/>
  <c r="N11" i="3"/>
  <c r="R11" i="3" s="1"/>
  <c r="S11" i="3" s="1"/>
  <c r="M11" i="3"/>
  <c r="N12" i="3"/>
  <c r="R12" i="3" s="1"/>
  <c r="S12" i="3" s="1"/>
  <c r="L12" i="3"/>
  <c r="M12" i="3"/>
  <c r="T12" i="3" s="1"/>
  <c r="P20" i="3"/>
  <c r="Q20" i="3" s="1"/>
  <c r="P19" i="3"/>
  <c r="Q19" i="3" s="1"/>
  <c r="P16" i="3"/>
  <c r="Q16" i="3" s="1"/>
  <c r="P15" i="3"/>
  <c r="Q15" i="3" s="1"/>
  <c r="P23" i="3"/>
  <c r="Q23" i="3" s="1"/>
  <c r="N27" i="3"/>
  <c r="R27" i="3" s="1"/>
  <c r="S27" i="3" s="1"/>
  <c r="N29" i="3"/>
  <c r="R29" i="3" s="1"/>
  <c r="S29" i="3" s="1"/>
  <c r="M31" i="3"/>
  <c r="T31" i="3" s="1"/>
  <c r="N31" i="3"/>
  <c r="R31" i="3" s="1"/>
  <c r="S31" i="3" s="1"/>
  <c r="N32" i="3"/>
  <c r="R32" i="3" s="1"/>
  <c r="S32" i="3" s="1"/>
  <c r="D45" i="3"/>
  <c r="N38" i="3" s="1"/>
  <c r="R38" i="3" s="1"/>
  <c r="S38" i="3" s="1"/>
  <c r="O48" i="3"/>
  <c r="I48" i="3"/>
  <c r="J48" i="3" s="1"/>
  <c r="O59" i="3"/>
  <c r="I59" i="3"/>
  <c r="J59" i="3" s="1"/>
  <c r="O66" i="3"/>
  <c r="I66" i="3"/>
  <c r="J66" i="3" s="1"/>
  <c r="P65" i="3"/>
  <c r="Q65" i="3" s="1"/>
  <c r="P64" i="3"/>
  <c r="Q64" i="3" s="1"/>
  <c r="P62" i="3"/>
  <c r="Q62" i="3" s="1"/>
  <c r="P61" i="3"/>
  <c r="Q61" i="3" s="1"/>
  <c r="P60" i="3"/>
  <c r="Q60" i="3" s="1"/>
  <c r="P67" i="3"/>
  <c r="Q67" i="3" s="1"/>
  <c r="T31" i="1"/>
  <c r="T64" i="1"/>
  <c r="U64" i="1" s="1"/>
  <c r="Q81" i="1"/>
  <c r="R81" i="1" s="1"/>
  <c r="Q82" i="1"/>
  <c r="R82" i="1" s="1"/>
  <c r="E83" i="1"/>
  <c r="K87" i="1" s="1"/>
  <c r="V87" i="1" s="1"/>
  <c r="Q83" i="1"/>
  <c r="R83" i="1" s="1"/>
  <c r="K84" i="1"/>
  <c r="V84" i="1" s="1"/>
  <c r="M93" i="1"/>
  <c r="E94" i="1"/>
  <c r="M100" i="1" s="1"/>
  <c r="K95" i="1"/>
  <c r="V95" i="1" s="1"/>
  <c r="M95" i="1"/>
  <c r="K98" i="1"/>
  <c r="V98" i="1" s="1"/>
  <c r="M98" i="1"/>
  <c r="K99" i="1"/>
  <c r="V99" i="1" s="1"/>
  <c r="M99" i="1"/>
  <c r="K5" i="2"/>
  <c r="U5" i="2" s="1"/>
  <c r="I8" i="2"/>
  <c r="J8" i="2" s="1"/>
  <c r="K15" i="2"/>
  <c r="U15" i="2" s="1"/>
  <c r="E17" i="2"/>
  <c r="K16" i="2" s="1"/>
  <c r="U16" i="2" s="1"/>
  <c r="K18" i="2"/>
  <c r="U18" i="2" s="1"/>
  <c r="T18" i="2" s="1"/>
  <c r="K19" i="2"/>
  <c r="U19" i="2" s="1"/>
  <c r="K22" i="2"/>
  <c r="U22" i="2" s="1"/>
  <c r="T22" i="2" s="1"/>
  <c r="D34" i="2"/>
  <c r="N26" i="2"/>
  <c r="R26" i="2" s="1"/>
  <c r="K28" i="2"/>
  <c r="U28" i="2" s="1"/>
  <c r="K29" i="2"/>
  <c r="U29" i="2" s="1"/>
  <c r="N29" i="2"/>
  <c r="R29" i="2" s="1"/>
  <c r="E30" i="2"/>
  <c r="K30" i="2"/>
  <c r="U30" i="2" s="1"/>
  <c r="N30" i="2"/>
  <c r="R30" i="2" s="1"/>
  <c r="N31" i="2"/>
  <c r="R31" i="2" s="1"/>
  <c r="N32" i="2"/>
  <c r="R32" i="2" s="1"/>
  <c r="L32" i="2"/>
  <c r="L33" i="2"/>
  <c r="N34" i="2"/>
  <c r="R34" i="2" s="1"/>
  <c r="L34" i="2"/>
  <c r="K39" i="2"/>
  <c r="U39" i="2" s="1"/>
  <c r="K40" i="2"/>
  <c r="U40" i="2" s="1"/>
  <c r="N40" i="2"/>
  <c r="R40" i="2" s="1"/>
  <c r="E41" i="2"/>
  <c r="K41" i="2"/>
  <c r="U41" i="2" s="1"/>
  <c r="N41" i="2"/>
  <c r="R41" i="2" s="1"/>
  <c r="N42" i="2"/>
  <c r="R42" i="2" s="1"/>
  <c r="N43" i="2"/>
  <c r="R43" i="2" s="1"/>
  <c r="L43" i="2"/>
  <c r="L44" i="2"/>
  <c r="N45" i="2"/>
  <c r="R45" i="2" s="1"/>
  <c r="L45" i="2"/>
  <c r="O50" i="2"/>
  <c r="I50" i="2"/>
  <c r="J50" i="2" s="1"/>
  <c r="K53" i="2"/>
  <c r="U53" i="2" s="1"/>
  <c r="D56" i="2"/>
  <c r="K56" i="2"/>
  <c r="U56" i="2" s="1"/>
  <c r="N4" i="3"/>
  <c r="R4" i="3" s="1"/>
  <c r="S4" i="3" s="1"/>
  <c r="L4" i="3"/>
  <c r="M4" i="3"/>
  <c r="T4" i="3" s="1"/>
  <c r="K5" i="3"/>
  <c r="V5" i="3" s="1"/>
  <c r="L6" i="3"/>
  <c r="N7" i="3"/>
  <c r="R7" i="3" s="1"/>
  <c r="S7" i="3" s="1"/>
  <c r="M7" i="3"/>
  <c r="T7" i="3" s="1"/>
  <c r="U7" i="3" s="1"/>
  <c r="M9" i="3"/>
  <c r="T9" i="3" s="1"/>
  <c r="K9" i="3"/>
  <c r="V9" i="3" s="1"/>
  <c r="N9" i="3"/>
  <c r="R9" i="3" s="1"/>
  <c r="S9" i="3" s="1"/>
  <c r="N10" i="3"/>
  <c r="R10" i="3" s="1"/>
  <c r="S10" i="3" s="1"/>
  <c r="M10" i="3"/>
  <c r="T10" i="3" s="1"/>
  <c r="K11" i="3"/>
  <c r="V11" i="3" s="1"/>
  <c r="T11" i="3"/>
  <c r="K12" i="3"/>
  <c r="V12" i="3" s="1"/>
  <c r="D23" i="3"/>
  <c r="K15" i="3" s="1"/>
  <c r="P18" i="3"/>
  <c r="Q18" i="3" s="1"/>
  <c r="P21" i="3"/>
  <c r="Q21" i="3" s="1"/>
  <c r="N26" i="3"/>
  <c r="R26" i="3" s="1"/>
  <c r="S26" i="3" s="1"/>
  <c r="M26" i="3"/>
  <c r="T26" i="3" s="1"/>
  <c r="E28" i="3"/>
  <c r="K34" i="3" s="1"/>
  <c r="V34" i="3" s="1"/>
  <c r="N28" i="3"/>
  <c r="R28" i="3" s="1"/>
  <c r="S28" i="3" s="1"/>
  <c r="K29" i="3"/>
  <c r="V29" i="3" s="1"/>
  <c r="E30" i="3"/>
  <c r="L27" i="3" s="1"/>
  <c r="M30" i="3"/>
  <c r="T30" i="3" s="1"/>
  <c r="K30" i="3"/>
  <c r="V30" i="3" s="1"/>
  <c r="N30" i="3"/>
  <c r="R30" i="3" s="1"/>
  <c r="S30" i="3" s="1"/>
  <c r="L31" i="3"/>
  <c r="K32" i="3"/>
  <c r="N33" i="3"/>
  <c r="R33" i="3" s="1"/>
  <c r="S33" i="3" s="1"/>
  <c r="N34" i="3"/>
  <c r="R34" i="3" s="1"/>
  <c r="S34" i="3" s="1"/>
  <c r="O37" i="3"/>
  <c r="I37" i="3"/>
  <c r="J37" i="3" s="1"/>
  <c r="K39" i="3"/>
  <c r="V39" i="3" s="1"/>
  <c r="K42" i="3"/>
  <c r="V42" i="3" s="1"/>
  <c r="N43" i="3"/>
  <c r="R43" i="3" s="1"/>
  <c r="S43" i="3" s="1"/>
  <c r="K45" i="3"/>
  <c r="V45" i="3" s="1"/>
  <c r="D56" i="3"/>
  <c r="K52" i="3" s="1"/>
  <c r="V52" i="3" s="1"/>
  <c r="O55" i="3"/>
  <c r="I55" i="3"/>
  <c r="J55" i="3" s="1"/>
  <c r="D67" i="3"/>
  <c r="K67" i="3" s="1"/>
  <c r="E61" i="3"/>
  <c r="P63" i="3"/>
  <c r="Q63" i="3" s="1"/>
  <c r="K44" i="3" l="1"/>
  <c r="V44" i="3" s="1"/>
  <c r="N42" i="3"/>
  <c r="R42" i="3" s="1"/>
  <c r="S42" i="3" s="1"/>
  <c r="N40" i="3"/>
  <c r="R40" i="3" s="1"/>
  <c r="S40" i="3" s="1"/>
  <c r="M34" i="3"/>
  <c r="T34" i="3" s="1"/>
  <c r="M33" i="3"/>
  <c r="T33" i="3" s="1"/>
  <c r="V32" i="3"/>
  <c r="M28" i="3"/>
  <c r="T28" i="3" s="1"/>
  <c r="N20" i="3"/>
  <c r="R20" i="3" s="1"/>
  <c r="S20" i="3" s="1"/>
  <c r="K18" i="3"/>
  <c r="L10" i="3"/>
  <c r="L7" i="3"/>
  <c r="M6" i="3"/>
  <c r="T6" i="3" s="1"/>
  <c r="U6" i="3" s="1"/>
  <c r="U4" i="3"/>
  <c r="M32" i="3"/>
  <c r="T32" i="3" s="1"/>
  <c r="U32" i="3" s="1"/>
  <c r="M29" i="3"/>
  <c r="T29" i="3" s="1"/>
  <c r="U34" i="3"/>
  <c r="S88" i="1"/>
  <c r="S74" i="1"/>
  <c r="U65" i="1"/>
  <c r="U63" i="1"/>
  <c r="K50" i="3"/>
  <c r="V50" i="3" s="1"/>
  <c r="K27" i="3"/>
  <c r="V27" i="3" s="1"/>
  <c r="K21" i="3"/>
  <c r="V21" i="3" s="1"/>
  <c r="U9" i="3"/>
  <c r="N45" i="3"/>
  <c r="R45" i="3" s="1"/>
  <c r="S45" i="3" s="1"/>
  <c r="N44" i="3"/>
  <c r="R44" i="3" s="1"/>
  <c r="S44" i="3" s="1"/>
  <c r="N39" i="3"/>
  <c r="R39" i="3" s="1"/>
  <c r="S39" i="3" s="1"/>
  <c r="K31" i="3"/>
  <c r="V31" i="3" s="1"/>
  <c r="U31" i="3" s="1"/>
  <c r="L11" i="3"/>
  <c r="N62" i="3"/>
  <c r="R62" i="3" s="1"/>
  <c r="S62" i="3" s="1"/>
  <c r="U27" i="3"/>
  <c r="N41" i="3"/>
  <c r="R41" i="3" s="1"/>
  <c r="S41" i="3" s="1"/>
  <c r="K85" i="1"/>
  <c r="V85" i="1" s="1"/>
  <c r="M84" i="1"/>
  <c r="U84" i="1"/>
  <c r="M94" i="1"/>
  <c r="M30" i="1"/>
  <c r="M29" i="1"/>
  <c r="M18" i="1"/>
  <c r="M52" i="1"/>
  <c r="K16" i="1"/>
  <c r="V16" i="1" s="1"/>
  <c r="O12" i="1"/>
  <c r="S12" i="1" s="1"/>
  <c r="O9" i="1"/>
  <c r="S9" i="1" s="1"/>
  <c r="K7" i="1"/>
  <c r="V7" i="1" s="1"/>
  <c r="K96" i="1"/>
  <c r="V96" i="1" s="1"/>
  <c r="L83" i="1"/>
  <c r="K83" i="1"/>
  <c r="K53" i="1"/>
  <c r="V53" i="1" s="1"/>
  <c r="O98" i="1"/>
  <c r="S98" i="1" s="1"/>
  <c r="U66" i="1"/>
  <c r="M15" i="1"/>
  <c r="U59" i="1"/>
  <c r="M92" i="1"/>
  <c r="K82" i="1"/>
  <c r="V82" i="1" s="1"/>
  <c r="M81" i="1"/>
  <c r="M89" i="1"/>
  <c r="L84" i="1"/>
  <c r="M97" i="1"/>
  <c r="O96" i="1"/>
  <c r="S96" i="1" s="1"/>
  <c r="O93" i="1"/>
  <c r="S93" i="1" s="1"/>
  <c r="K88" i="1"/>
  <c r="V88" i="1" s="1"/>
  <c r="L86" i="1"/>
  <c r="O56" i="1"/>
  <c r="S56" i="1" s="1"/>
  <c r="M20" i="1"/>
  <c r="M19" i="1"/>
  <c r="M17" i="1"/>
  <c r="S89" i="1"/>
  <c r="M51" i="1"/>
  <c r="M37" i="1"/>
  <c r="M41" i="1"/>
  <c r="M33" i="1"/>
  <c r="M28" i="1"/>
  <c r="K4" i="1"/>
  <c r="V4" i="1" s="1"/>
  <c r="S78" i="1"/>
  <c r="S75" i="1"/>
  <c r="S73" i="1"/>
  <c r="U30" i="1"/>
  <c r="U31" i="1"/>
  <c r="U26" i="1"/>
  <c r="U32" i="1"/>
  <c r="U29" i="1"/>
  <c r="K64" i="3"/>
  <c r="N63" i="3"/>
  <c r="R63" i="3" s="1"/>
  <c r="S63" i="3" s="1"/>
  <c r="K54" i="3"/>
  <c r="V54" i="3" s="1"/>
  <c r="L34" i="3"/>
  <c r="U30" i="3"/>
  <c r="L26" i="3"/>
  <c r="V18" i="3"/>
  <c r="E21" i="3"/>
  <c r="K20" i="3"/>
  <c r="K19" i="3"/>
  <c r="N15" i="3"/>
  <c r="R15" i="3" s="1"/>
  <c r="S15" i="3" s="1"/>
  <c r="N17" i="3"/>
  <c r="R17" i="3" s="1"/>
  <c r="S17" i="3" s="1"/>
  <c r="N22" i="3"/>
  <c r="R22" i="3" s="1"/>
  <c r="S22" i="3" s="1"/>
  <c r="N23" i="3"/>
  <c r="R23" i="3" s="1"/>
  <c r="S23" i="3" s="1"/>
  <c r="E19" i="3"/>
  <c r="K16" i="3"/>
  <c r="N18" i="3"/>
  <c r="R18" i="3" s="1"/>
  <c r="S18" i="3" s="1"/>
  <c r="N19" i="3"/>
  <c r="R19" i="3" s="1"/>
  <c r="S19" i="3" s="1"/>
  <c r="N21" i="3"/>
  <c r="R21" i="3" s="1"/>
  <c r="S21" i="3" s="1"/>
  <c r="U11" i="3"/>
  <c r="E54" i="2"/>
  <c r="E52" i="2"/>
  <c r="K52" i="2"/>
  <c r="U52" i="2" s="1"/>
  <c r="K51" i="2"/>
  <c r="U51" i="2" s="1"/>
  <c r="K49" i="2"/>
  <c r="U49" i="2" s="1"/>
  <c r="N48" i="2"/>
  <c r="R48" i="2" s="1"/>
  <c r="N55" i="2"/>
  <c r="R55" i="2" s="1"/>
  <c r="N49" i="2"/>
  <c r="R49" i="2" s="1"/>
  <c r="N52" i="2"/>
  <c r="R52" i="2" s="1"/>
  <c r="K55" i="2"/>
  <c r="U55" i="2" s="1"/>
  <c r="N56" i="2"/>
  <c r="R56" i="2" s="1"/>
  <c r="N53" i="2"/>
  <c r="R53" i="2" s="1"/>
  <c r="N51" i="2"/>
  <c r="R51" i="2" s="1"/>
  <c r="K48" i="2"/>
  <c r="U48" i="2" s="1"/>
  <c r="L41" i="2"/>
  <c r="L40" i="2"/>
  <c r="L38" i="2"/>
  <c r="L42" i="2"/>
  <c r="L39" i="2"/>
  <c r="L37" i="2"/>
  <c r="L30" i="2"/>
  <c r="L29" i="2"/>
  <c r="L26" i="2"/>
  <c r="L27" i="2"/>
  <c r="L31" i="2"/>
  <c r="L28" i="2"/>
  <c r="M8" i="2"/>
  <c r="S8" i="2" s="1"/>
  <c r="K8" i="2"/>
  <c r="U8" i="2" s="1"/>
  <c r="N8" i="2"/>
  <c r="R8" i="2" s="1"/>
  <c r="L8" i="2"/>
  <c r="K66" i="3"/>
  <c r="V66" i="3" s="1"/>
  <c r="N66" i="3"/>
  <c r="R66" i="3" s="1"/>
  <c r="S66" i="3" s="1"/>
  <c r="K23" i="3"/>
  <c r="V23" i="3" s="1"/>
  <c r="K22" i="3"/>
  <c r="V22" i="3" s="1"/>
  <c r="K17" i="3"/>
  <c r="V17" i="3" s="1"/>
  <c r="N16" i="3"/>
  <c r="R16" i="3" s="1"/>
  <c r="S16" i="3" s="1"/>
  <c r="U5" i="3"/>
  <c r="U62" i="1"/>
  <c r="E65" i="3"/>
  <c r="M59" i="3" s="1"/>
  <c r="T59" i="3" s="1"/>
  <c r="K62" i="3"/>
  <c r="K61" i="3"/>
  <c r="V61" i="3" s="1"/>
  <c r="K60" i="3"/>
  <c r="N64" i="3"/>
  <c r="R64" i="3" s="1"/>
  <c r="S64" i="3" s="1"/>
  <c r="N67" i="3"/>
  <c r="R67" i="3" s="1"/>
  <c r="S67" i="3" s="1"/>
  <c r="N60" i="3"/>
  <c r="R60" i="3" s="1"/>
  <c r="S60" i="3" s="1"/>
  <c r="N61" i="3"/>
  <c r="R61" i="3" s="1"/>
  <c r="S61" i="3" s="1"/>
  <c r="E63" i="3"/>
  <c r="L66" i="3" s="1"/>
  <c r="K63" i="3"/>
  <c r="K65" i="3"/>
  <c r="V65" i="3" s="1"/>
  <c r="K55" i="3"/>
  <c r="V55" i="3" s="1"/>
  <c r="N55" i="3"/>
  <c r="R55" i="3" s="1"/>
  <c r="S55" i="3" s="1"/>
  <c r="K56" i="3"/>
  <c r="V56" i="3" s="1"/>
  <c r="E54" i="3"/>
  <c r="M55" i="3" s="1"/>
  <c r="T55" i="3" s="1"/>
  <c r="U55" i="3" s="1"/>
  <c r="K53" i="3"/>
  <c r="V53" i="3" s="1"/>
  <c r="E52" i="3"/>
  <c r="L55" i="3" s="1"/>
  <c r="K51" i="3"/>
  <c r="V51" i="3" s="1"/>
  <c r="K49" i="3"/>
  <c r="V49" i="3" s="1"/>
  <c r="N52" i="3"/>
  <c r="R52" i="3" s="1"/>
  <c r="S52" i="3" s="1"/>
  <c r="N54" i="3"/>
  <c r="R54" i="3" s="1"/>
  <c r="S54" i="3" s="1"/>
  <c r="N49" i="3"/>
  <c r="R49" i="3" s="1"/>
  <c r="S49" i="3" s="1"/>
  <c r="N51" i="3"/>
  <c r="R51" i="3" s="1"/>
  <c r="S51" i="3" s="1"/>
  <c r="N53" i="3"/>
  <c r="R53" i="3" s="1"/>
  <c r="S53" i="3" s="1"/>
  <c r="N56" i="3"/>
  <c r="R56" i="3" s="1"/>
  <c r="S56" i="3" s="1"/>
  <c r="L30" i="3"/>
  <c r="L29" i="3"/>
  <c r="L28" i="3"/>
  <c r="L33" i="3"/>
  <c r="V83" i="1"/>
  <c r="T83" i="1"/>
  <c r="T82" i="1"/>
  <c r="V67" i="3"/>
  <c r="V60" i="3"/>
  <c r="V62" i="3"/>
  <c r="N65" i="3"/>
  <c r="R65" i="3" s="1"/>
  <c r="S65" i="3" s="1"/>
  <c r="N50" i="3"/>
  <c r="R50" i="3" s="1"/>
  <c r="S50" i="3" s="1"/>
  <c r="K48" i="3"/>
  <c r="V48" i="3" s="1"/>
  <c r="N48" i="3"/>
  <c r="R48" i="3" s="1"/>
  <c r="S48" i="3" s="1"/>
  <c r="L48" i="3"/>
  <c r="L32" i="3"/>
  <c r="U29" i="3"/>
  <c r="V15" i="3"/>
  <c r="V19" i="3"/>
  <c r="U12" i="3"/>
  <c r="U10" i="3"/>
  <c r="K54" i="2"/>
  <c r="U54" i="2" s="1"/>
  <c r="N54" i="2"/>
  <c r="R54" i="2" s="1"/>
  <c r="L54" i="2"/>
  <c r="L5" i="2"/>
  <c r="T16" i="2"/>
  <c r="U88" i="1"/>
  <c r="M86" i="1"/>
  <c r="U85" i="1"/>
  <c r="S83" i="1"/>
  <c r="V76" i="1"/>
  <c r="M72" i="1"/>
  <c r="L32" i="1"/>
  <c r="L29" i="1"/>
  <c r="L20" i="1"/>
  <c r="L19" i="1"/>
  <c r="L15" i="1"/>
  <c r="L11" i="1"/>
  <c r="L8" i="1"/>
  <c r="L7" i="1"/>
  <c r="L4" i="1"/>
  <c r="K26" i="3"/>
  <c r="V26" i="3" s="1"/>
  <c r="U26" i="3" s="1"/>
  <c r="K33" i="3"/>
  <c r="V33" i="3" s="1"/>
  <c r="T9" i="2"/>
  <c r="K6" i="2"/>
  <c r="U6" i="2" s="1"/>
  <c r="L6" i="2"/>
  <c r="K4" i="2"/>
  <c r="U4" i="2" s="1"/>
  <c r="T4" i="2" s="1"/>
  <c r="L4" i="2"/>
  <c r="K100" i="1"/>
  <c r="V100" i="1" s="1"/>
  <c r="K89" i="1"/>
  <c r="M87" i="1"/>
  <c r="L87" i="1"/>
  <c r="S81" i="1"/>
  <c r="V70" i="1"/>
  <c r="V74" i="1"/>
  <c r="M76" i="1"/>
  <c r="M71" i="1"/>
  <c r="M70" i="1"/>
  <c r="P67" i="1"/>
  <c r="I67" i="1"/>
  <c r="J67" i="1" s="1"/>
  <c r="M66" i="1"/>
  <c r="U61" i="1"/>
  <c r="M61" i="1"/>
  <c r="E46" i="1"/>
  <c r="E43" i="1"/>
  <c r="O44" i="1"/>
  <c r="S44" i="1" s="1"/>
  <c r="K44" i="1"/>
  <c r="V44" i="1" s="1"/>
  <c r="O43" i="1"/>
  <c r="S43" i="1" s="1"/>
  <c r="K43" i="1"/>
  <c r="V43" i="1" s="1"/>
  <c r="E41" i="1"/>
  <c r="L34" i="1"/>
  <c r="U33" i="1"/>
  <c r="U28" i="1"/>
  <c r="L27" i="1"/>
  <c r="L26" i="1"/>
  <c r="L22" i="1"/>
  <c r="L21" i="1"/>
  <c r="V63" i="3"/>
  <c r="K37" i="3"/>
  <c r="V37" i="3" s="1"/>
  <c r="N37" i="3"/>
  <c r="R37" i="3" s="1"/>
  <c r="S37" i="3" s="1"/>
  <c r="M50" i="2"/>
  <c r="S50" i="2" s="1"/>
  <c r="K50" i="2"/>
  <c r="U50" i="2" s="1"/>
  <c r="L50" i="2"/>
  <c r="N50" i="2"/>
  <c r="R50" i="2" s="1"/>
  <c r="K38" i="2"/>
  <c r="U38" i="2" s="1"/>
  <c r="E32" i="2"/>
  <c r="K34" i="2"/>
  <c r="U34" i="2" s="1"/>
  <c r="K32" i="2"/>
  <c r="U32" i="2" s="1"/>
  <c r="K31" i="2"/>
  <c r="U31" i="2" s="1"/>
  <c r="K26" i="2"/>
  <c r="U26" i="2" s="1"/>
  <c r="K11" i="2"/>
  <c r="U11" i="2" s="1"/>
  <c r="T11" i="2" s="1"/>
  <c r="K7" i="2"/>
  <c r="U7" i="2" s="1"/>
  <c r="T7" i="2" s="1"/>
  <c r="K93" i="1"/>
  <c r="V93" i="1" s="1"/>
  <c r="K92" i="1"/>
  <c r="V92" i="1" s="1"/>
  <c r="M82" i="1"/>
  <c r="T81" i="1"/>
  <c r="K81" i="1"/>
  <c r="V81" i="1" s="1"/>
  <c r="V64" i="3"/>
  <c r="K59" i="3"/>
  <c r="V59" i="3" s="1"/>
  <c r="N59" i="3"/>
  <c r="R59" i="3" s="1"/>
  <c r="S59" i="3" s="1"/>
  <c r="L59" i="3"/>
  <c r="E43" i="3"/>
  <c r="K43" i="3"/>
  <c r="V43" i="3" s="1"/>
  <c r="K40" i="3"/>
  <c r="V40" i="3" s="1"/>
  <c r="K41" i="3"/>
  <c r="V41" i="3" s="1"/>
  <c r="E41" i="3"/>
  <c r="K38" i="3"/>
  <c r="V38" i="3" s="1"/>
  <c r="V16" i="3"/>
  <c r="V20" i="3"/>
  <c r="M8" i="3"/>
  <c r="T8" i="3" s="1"/>
  <c r="K8" i="3"/>
  <c r="V8" i="3" s="1"/>
  <c r="N8" i="3"/>
  <c r="R8" i="3" s="1"/>
  <c r="S8" i="3" s="1"/>
  <c r="L8" i="3"/>
  <c r="L5" i="3"/>
  <c r="E43" i="2"/>
  <c r="K45" i="2"/>
  <c r="U45" i="2" s="1"/>
  <c r="K43" i="2"/>
  <c r="U43" i="2" s="1"/>
  <c r="K42" i="2"/>
  <c r="U42" i="2" s="1"/>
  <c r="K33" i="2"/>
  <c r="U33" i="2" s="1"/>
  <c r="N28" i="2"/>
  <c r="R28" i="2" s="1"/>
  <c r="K27" i="2"/>
  <c r="U27" i="2" s="1"/>
  <c r="L18" i="2"/>
  <c r="L15" i="2"/>
  <c r="L11" i="2"/>
  <c r="L7" i="2"/>
  <c r="E96" i="1"/>
  <c r="E101" i="1"/>
  <c r="E98" i="1"/>
  <c r="V89" i="1"/>
  <c r="T89" i="1"/>
  <c r="L82" i="1"/>
  <c r="L81" i="1"/>
  <c r="T23" i="2"/>
  <c r="T21" i="2"/>
  <c r="T20" i="2"/>
  <c r="K17" i="2"/>
  <c r="U17" i="2" s="1"/>
  <c r="T17" i="2" s="1"/>
  <c r="L17" i="2"/>
  <c r="T15" i="2"/>
  <c r="T5" i="2"/>
  <c r="O99" i="1"/>
  <c r="S99" i="1" s="1"/>
  <c r="K97" i="1"/>
  <c r="V97" i="1" s="1"/>
  <c r="O97" i="1"/>
  <c r="S97" i="1" s="1"/>
  <c r="M96" i="1"/>
  <c r="O95" i="1"/>
  <c r="S95" i="1" s="1"/>
  <c r="K94" i="1"/>
  <c r="V94" i="1" s="1"/>
  <c r="O94" i="1"/>
  <c r="S94" i="1" s="1"/>
  <c r="M88" i="1"/>
  <c r="L88" i="1"/>
  <c r="U87" i="1"/>
  <c r="K86" i="1"/>
  <c r="V86" i="1" s="1"/>
  <c r="U86" i="1" s="1"/>
  <c r="M85" i="1"/>
  <c r="L85" i="1"/>
  <c r="M83" i="1"/>
  <c r="S82" i="1"/>
  <c r="K78" i="1"/>
  <c r="V78" i="1" s="1"/>
  <c r="M77" i="1"/>
  <c r="S76" i="1"/>
  <c r="M75" i="1"/>
  <c r="M74" i="1"/>
  <c r="K73" i="1"/>
  <c r="V73" i="1" s="1"/>
  <c r="M65" i="1"/>
  <c r="M62" i="1"/>
  <c r="M56" i="1"/>
  <c r="E57" i="1"/>
  <c r="E54" i="1"/>
  <c r="O50" i="1"/>
  <c r="S50" i="1" s="1"/>
  <c r="K50" i="1"/>
  <c r="V50" i="1" s="1"/>
  <c r="O49" i="1"/>
  <c r="S49" i="1" s="1"/>
  <c r="K49" i="1"/>
  <c r="V49" i="1" s="1"/>
  <c r="K55" i="1"/>
  <c r="V55" i="1" s="1"/>
  <c r="O55" i="1"/>
  <c r="S55" i="1" s="1"/>
  <c r="O53" i="1"/>
  <c r="S53" i="1" s="1"/>
  <c r="O52" i="1"/>
  <c r="S52" i="1" s="1"/>
  <c r="M50" i="1"/>
  <c r="M49" i="1"/>
  <c r="O40" i="1"/>
  <c r="S40" i="1" s="1"/>
  <c r="O39" i="1"/>
  <c r="S39" i="1" s="1"/>
  <c r="O38" i="1"/>
  <c r="S38" i="1" s="1"/>
  <c r="L31" i="1"/>
  <c r="L30" i="1"/>
  <c r="L28" i="1"/>
  <c r="K21" i="1"/>
  <c r="V21" i="1" s="1"/>
  <c r="K20" i="1"/>
  <c r="V20" i="1" s="1"/>
  <c r="K19" i="1"/>
  <c r="V19" i="1" s="1"/>
  <c r="L18" i="1"/>
  <c r="L17" i="1"/>
  <c r="L16" i="1"/>
  <c r="L10" i="1"/>
  <c r="K9" i="1"/>
  <c r="V9" i="1" s="1"/>
  <c r="K6" i="1"/>
  <c r="V6" i="1" s="1"/>
  <c r="L5" i="1"/>
  <c r="K28" i="3"/>
  <c r="V28" i="3" s="1"/>
  <c r="K12" i="2"/>
  <c r="U12" i="2" s="1"/>
  <c r="T12" i="2" s="1"/>
  <c r="L12" i="2"/>
  <c r="K10" i="2"/>
  <c r="U10" i="2" s="1"/>
  <c r="T10" i="2" s="1"/>
  <c r="L10" i="2"/>
  <c r="T6" i="2"/>
  <c r="O92" i="1"/>
  <c r="S92" i="1" s="1"/>
  <c r="L89" i="1"/>
  <c r="M78" i="1"/>
  <c r="V75" i="1"/>
  <c r="K71" i="1"/>
  <c r="V71" i="1" s="1"/>
  <c r="S71" i="1"/>
  <c r="S70" i="1"/>
  <c r="E76" i="1"/>
  <c r="E79" i="1"/>
  <c r="E74" i="1"/>
  <c r="O77" i="1"/>
  <c r="S77" i="1" s="1"/>
  <c r="K77" i="1"/>
  <c r="V77" i="1" s="1"/>
  <c r="O72" i="1"/>
  <c r="S72" i="1" s="1"/>
  <c r="K72" i="1"/>
  <c r="V72" i="1" s="1"/>
  <c r="M60" i="1"/>
  <c r="N60" i="1"/>
  <c r="T60" i="1" s="1"/>
  <c r="U60" i="1" s="1"/>
  <c r="K54" i="1"/>
  <c r="V54" i="1" s="1"/>
  <c r="O54" i="1"/>
  <c r="S54" i="1" s="1"/>
  <c r="M53" i="1"/>
  <c r="K51" i="1"/>
  <c r="V51" i="1" s="1"/>
  <c r="O51" i="1"/>
  <c r="S51" i="1" s="1"/>
  <c r="K48" i="1"/>
  <c r="V48" i="1" s="1"/>
  <c r="O48" i="1"/>
  <c r="S48" i="1" s="1"/>
  <c r="E52" i="1"/>
  <c r="M42" i="1"/>
  <c r="K41" i="1"/>
  <c r="V41" i="1" s="1"/>
  <c r="O41" i="1"/>
  <c r="S41" i="1" s="1"/>
  <c r="M40" i="1"/>
  <c r="M39" i="1"/>
  <c r="M38" i="1"/>
  <c r="M34" i="1"/>
  <c r="N34" i="1"/>
  <c r="T34" i="1" s="1"/>
  <c r="U34" i="1" s="1"/>
  <c r="M27" i="1"/>
  <c r="N27" i="1"/>
  <c r="T27" i="1" s="1"/>
  <c r="U27" i="1" s="1"/>
  <c r="M23" i="1"/>
  <c r="M22" i="1"/>
  <c r="M21" i="1"/>
  <c r="E24" i="1"/>
  <c r="E21" i="1"/>
  <c r="O18" i="1"/>
  <c r="S18" i="1" s="1"/>
  <c r="K18" i="1"/>
  <c r="V18" i="1" s="1"/>
  <c r="O17" i="1"/>
  <c r="S17" i="1" s="1"/>
  <c r="K17" i="1"/>
  <c r="V17" i="1" s="1"/>
  <c r="L9" i="1"/>
  <c r="L6" i="1"/>
  <c r="E10" i="1"/>
  <c r="E13" i="1"/>
  <c r="K10" i="1"/>
  <c r="V10" i="1" s="1"/>
  <c r="K5" i="1"/>
  <c r="V5" i="1" s="1"/>
  <c r="L65" i="1"/>
  <c r="L62" i="1"/>
  <c r="U28" i="3" l="1"/>
  <c r="U8" i="3"/>
  <c r="U33" i="3"/>
  <c r="M48" i="3"/>
  <c r="T48" i="3" s="1"/>
  <c r="U59" i="3"/>
  <c r="T50" i="2"/>
  <c r="T8" i="2"/>
  <c r="U48" i="3"/>
  <c r="U89" i="1"/>
  <c r="N4" i="1"/>
  <c r="T4" i="1" s="1"/>
  <c r="U4" i="1" s="1"/>
  <c r="N12" i="1"/>
  <c r="T12" i="1" s="1"/>
  <c r="U12" i="1" s="1"/>
  <c r="N8" i="1"/>
  <c r="T8" i="1" s="1"/>
  <c r="U8" i="1" s="1"/>
  <c r="N11" i="1"/>
  <c r="T11" i="1" s="1"/>
  <c r="U11" i="1" s="1"/>
  <c r="N6" i="1"/>
  <c r="T6" i="1" s="1"/>
  <c r="U6" i="1" s="1"/>
  <c r="N7" i="1"/>
  <c r="T7" i="1" s="1"/>
  <c r="U7" i="1" s="1"/>
  <c r="N9" i="1"/>
  <c r="T9" i="1" s="1"/>
  <c r="U9" i="1" s="1"/>
  <c r="N5" i="1"/>
  <c r="T5" i="1" s="1"/>
  <c r="U5" i="1" s="1"/>
  <c r="N10" i="1"/>
  <c r="T10" i="1" s="1"/>
  <c r="U10" i="1" s="1"/>
  <c r="L56" i="1"/>
  <c r="L55" i="1"/>
  <c r="L51" i="1"/>
  <c r="L52" i="1"/>
  <c r="L53" i="1"/>
  <c r="L48" i="1"/>
  <c r="L49" i="1"/>
  <c r="L50" i="1"/>
  <c r="L54" i="1"/>
  <c r="L75" i="1"/>
  <c r="L74" i="1"/>
  <c r="L76" i="1"/>
  <c r="L71" i="1"/>
  <c r="L72" i="1"/>
  <c r="L73" i="1"/>
  <c r="L78" i="1"/>
  <c r="L70" i="1"/>
  <c r="L77" i="1"/>
  <c r="N73" i="1"/>
  <c r="N78" i="1"/>
  <c r="T78" i="1" s="1"/>
  <c r="U78" i="1" s="1"/>
  <c r="N74" i="1"/>
  <c r="T74" i="1" s="1"/>
  <c r="U74" i="1" s="1"/>
  <c r="N75" i="1"/>
  <c r="T75" i="1" s="1"/>
  <c r="U75" i="1" s="1"/>
  <c r="N77" i="1"/>
  <c r="T77" i="1" s="1"/>
  <c r="U77" i="1" s="1"/>
  <c r="N70" i="1"/>
  <c r="T70" i="1" s="1"/>
  <c r="U70" i="1" s="1"/>
  <c r="N71" i="1"/>
  <c r="T71" i="1" s="1"/>
  <c r="U71" i="1" s="1"/>
  <c r="N76" i="1"/>
  <c r="T76" i="1" s="1"/>
  <c r="U76" i="1" s="1"/>
  <c r="N72" i="1"/>
  <c r="T72" i="1" s="1"/>
  <c r="U72" i="1" s="1"/>
  <c r="N52" i="1"/>
  <c r="T52" i="1" s="1"/>
  <c r="U52" i="1" s="1"/>
  <c r="N53" i="1"/>
  <c r="T53" i="1" s="1"/>
  <c r="U53" i="1" s="1"/>
  <c r="N49" i="1"/>
  <c r="T49" i="1" s="1"/>
  <c r="U49" i="1" s="1"/>
  <c r="N50" i="1"/>
  <c r="T50" i="1" s="1"/>
  <c r="U50" i="1" s="1"/>
  <c r="N56" i="1"/>
  <c r="T56" i="1" s="1"/>
  <c r="U56" i="1" s="1"/>
  <c r="N48" i="1"/>
  <c r="T48" i="1" s="1"/>
  <c r="U48" i="1" s="1"/>
  <c r="N51" i="1"/>
  <c r="T51" i="1" s="1"/>
  <c r="U51" i="1" s="1"/>
  <c r="N54" i="1"/>
  <c r="T54" i="1" s="1"/>
  <c r="U54" i="1" s="1"/>
  <c r="N55" i="1"/>
  <c r="T55" i="1" s="1"/>
  <c r="U55" i="1" s="1"/>
  <c r="N97" i="1"/>
  <c r="T97" i="1" s="1"/>
  <c r="U97" i="1" s="1"/>
  <c r="N92" i="1"/>
  <c r="T92" i="1" s="1"/>
  <c r="U92" i="1" s="1"/>
  <c r="N95" i="1"/>
  <c r="T95" i="1" s="1"/>
  <c r="U95" i="1" s="1"/>
  <c r="N99" i="1"/>
  <c r="T99" i="1" s="1"/>
  <c r="U99" i="1" s="1"/>
  <c r="N100" i="1"/>
  <c r="T100" i="1" s="1"/>
  <c r="U100" i="1" s="1"/>
  <c r="N94" i="1"/>
  <c r="T94" i="1" s="1"/>
  <c r="U94" i="1" s="1"/>
  <c r="N96" i="1"/>
  <c r="T96" i="1" s="1"/>
  <c r="U96" i="1" s="1"/>
  <c r="N93" i="1"/>
  <c r="T93" i="1" s="1"/>
  <c r="U93" i="1" s="1"/>
  <c r="N98" i="1"/>
  <c r="T98" i="1" s="1"/>
  <c r="U98" i="1" s="1"/>
  <c r="L100" i="1"/>
  <c r="L94" i="1"/>
  <c r="L96" i="1"/>
  <c r="L93" i="1"/>
  <c r="L98" i="1"/>
  <c r="L97" i="1"/>
  <c r="L92" i="1"/>
  <c r="L95" i="1"/>
  <c r="L99" i="1"/>
  <c r="L42" i="3"/>
  <c r="L39" i="3"/>
  <c r="L44" i="3"/>
  <c r="L45" i="3"/>
  <c r="L40" i="3"/>
  <c r="L41" i="3"/>
  <c r="L43" i="3"/>
  <c r="L38" i="3"/>
  <c r="M43" i="3"/>
  <c r="T43" i="3" s="1"/>
  <c r="U43" i="3" s="1"/>
  <c r="M39" i="3"/>
  <c r="T39" i="3" s="1"/>
  <c r="U39" i="3" s="1"/>
  <c r="M41" i="3"/>
  <c r="T41" i="3" s="1"/>
  <c r="U41" i="3" s="1"/>
  <c r="M44" i="3"/>
  <c r="T44" i="3" s="1"/>
  <c r="U44" i="3" s="1"/>
  <c r="M42" i="3"/>
  <c r="T42" i="3" s="1"/>
  <c r="U42" i="3" s="1"/>
  <c r="M38" i="3"/>
  <c r="T38" i="3" s="1"/>
  <c r="U38" i="3" s="1"/>
  <c r="M45" i="3"/>
  <c r="T45" i="3" s="1"/>
  <c r="U45" i="3" s="1"/>
  <c r="M40" i="3"/>
  <c r="T40" i="3" s="1"/>
  <c r="U40" i="3" s="1"/>
  <c r="U81" i="1"/>
  <c r="N37" i="1"/>
  <c r="T37" i="1" s="1"/>
  <c r="U37" i="1" s="1"/>
  <c r="N38" i="1"/>
  <c r="T38" i="1" s="1"/>
  <c r="U38" i="1" s="1"/>
  <c r="N39" i="1"/>
  <c r="T39" i="1" s="1"/>
  <c r="U39" i="1" s="1"/>
  <c r="N40" i="1"/>
  <c r="T40" i="1" s="1"/>
  <c r="U40" i="1" s="1"/>
  <c r="N42" i="1"/>
  <c r="T42" i="1" s="1"/>
  <c r="U42" i="1" s="1"/>
  <c r="N45" i="1"/>
  <c r="T45" i="1" s="1"/>
  <c r="U45" i="1" s="1"/>
  <c r="N41" i="1"/>
  <c r="T41" i="1" s="1"/>
  <c r="U41" i="1" s="1"/>
  <c r="N43" i="1"/>
  <c r="T43" i="1" s="1"/>
  <c r="U43" i="1" s="1"/>
  <c r="N44" i="1"/>
  <c r="T44" i="1" s="1"/>
  <c r="U44" i="1" s="1"/>
  <c r="M48" i="2"/>
  <c r="S48" i="2" s="1"/>
  <c r="T48" i="2" s="1"/>
  <c r="M55" i="2"/>
  <c r="S55" i="2" s="1"/>
  <c r="T55" i="2" s="1"/>
  <c r="M49" i="2"/>
  <c r="S49" i="2" s="1"/>
  <c r="T49" i="2" s="1"/>
  <c r="M52" i="2"/>
  <c r="S52" i="2" s="1"/>
  <c r="T52" i="2" s="1"/>
  <c r="M56" i="2"/>
  <c r="S56" i="2" s="1"/>
  <c r="T56" i="2" s="1"/>
  <c r="M53" i="2"/>
  <c r="S53" i="2" s="1"/>
  <c r="T53" i="2" s="1"/>
  <c r="M51" i="2"/>
  <c r="S51" i="2" s="1"/>
  <c r="T51" i="2" s="1"/>
  <c r="L21" i="3"/>
  <c r="L18" i="3"/>
  <c r="L16" i="3"/>
  <c r="L20" i="3"/>
  <c r="L22" i="3"/>
  <c r="L15" i="3"/>
  <c r="L19" i="3"/>
  <c r="L17" i="3"/>
  <c r="L23" i="3"/>
  <c r="N16" i="1"/>
  <c r="T16" i="1" s="1"/>
  <c r="U16" i="1" s="1"/>
  <c r="N21" i="1"/>
  <c r="T21" i="1" s="1"/>
  <c r="U21" i="1" s="1"/>
  <c r="N22" i="1"/>
  <c r="T22" i="1" s="1"/>
  <c r="U22" i="1" s="1"/>
  <c r="N23" i="1"/>
  <c r="T23" i="1" s="1"/>
  <c r="U23" i="1" s="1"/>
  <c r="N15" i="1"/>
  <c r="T15" i="1" s="1"/>
  <c r="U15" i="1" s="1"/>
  <c r="N17" i="1"/>
  <c r="T17" i="1" s="1"/>
  <c r="U17" i="1" s="1"/>
  <c r="N18" i="1"/>
  <c r="T18" i="1" s="1"/>
  <c r="U18" i="1" s="1"/>
  <c r="N19" i="1"/>
  <c r="T19" i="1" s="1"/>
  <c r="U19" i="1" s="1"/>
  <c r="N20" i="1"/>
  <c r="T20" i="1" s="1"/>
  <c r="U20" i="1" s="1"/>
  <c r="M37" i="2"/>
  <c r="S37" i="2" s="1"/>
  <c r="T37" i="2" s="1"/>
  <c r="M39" i="2"/>
  <c r="S39" i="2" s="1"/>
  <c r="T39" i="2" s="1"/>
  <c r="M40" i="2"/>
  <c r="S40" i="2" s="1"/>
  <c r="T40" i="2" s="1"/>
  <c r="M41" i="2"/>
  <c r="S41" i="2" s="1"/>
  <c r="T41" i="2" s="1"/>
  <c r="M43" i="2"/>
  <c r="S43" i="2" s="1"/>
  <c r="T43" i="2" s="1"/>
  <c r="M45" i="2"/>
  <c r="S45" i="2" s="1"/>
  <c r="T45" i="2" s="1"/>
  <c r="M38" i="2"/>
  <c r="S38" i="2" s="1"/>
  <c r="T38" i="2" s="1"/>
  <c r="M44" i="2"/>
  <c r="S44" i="2" s="1"/>
  <c r="T44" i="2" s="1"/>
  <c r="M42" i="2"/>
  <c r="S42" i="2" s="1"/>
  <c r="T42" i="2" s="1"/>
  <c r="M28" i="2"/>
  <c r="S28" i="2" s="1"/>
  <c r="T28" i="2" s="1"/>
  <c r="M29" i="2"/>
  <c r="S29" i="2" s="1"/>
  <c r="T29" i="2" s="1"/>
  <c r="M30" i="2"/>
  <c r="S30" i="2" s="1"/>
  <c r="T30" i="2" s="1"/>
  <c r="M32" i="2"/>
  <c r="S32" i="2" s="1"/>
  <c r="T32" i="2" s="1"/>
  <c r="M34" i="2"/>
  <c r="S34" i="2" s="1"/>
  <c r="T34" i="2" s="1"/>
  <c r="M27" i="2"/>
  <c r="S27" i="2" s="1"/>
  <c r="T27" i="2" s="1"/>
  <c r="M33" i="2"/>
  <c r="S33" i="2" s="1"/>
  <c r="T33" i="2" s="1"/>
  <c r="M26" i="2"/>
  <c r="S26" i="2" s="1"/>
  <c r="T26" i="2" s="1"/>
  <c r="M31" i="2"/>
  <c r="S31" i="2" s="1"/>
  <c r="T31" i="2" s="1"/>
  <c r="L37" i="3"/>
  <c r="M37" i="3"/>
  <c r="T37" i="3" s="1"/>
  <c r="U37" i="3" s="1"/>
  <c r="L45" i="1"/>
  <c r="L37" i="1"/>
  <c r="L42" i="1"/>
  <c r="L43" i="1"/>
  <c r="L44" i="1"/>
  <c r="L38" i="1"/>
  <c r="L39" i="1"/>
  <c r="L40" i="1"/>
  <c r="L41" i="1"/>
  <c r="N67" i="1"/>
  <c r="T67" i="1" s="1"/>
  <c r="L67" i="1"/>
  <c r="M67" i="1"/>
  <c r="O67" i="1"/>
  <c r="S67" i="1" s="1"/>
  <c r="K67" i="1"/>
  <c r="V67" i="1" s="1"/>
  <c r="M54" i="2"/>
  <c r="S54" i="2" s="1"/>
  <c r="T54" i="2" s="1"/>
  <c r="U82" i="1"/>
  <c r="U83" i="1"/>
  <c r="L50" i="3"/>
  <c r="L54" i="3"/>
  <c r="L51" i="3"/>
  <c r="L53" i="3"/>
  <c r="L49" i="3"/>
  <c r="L52" i="3"/>
  <c r="L56" i="3"/>
  <c r="M52" i="3"/>
  <c r="T52" i="3" s="1"/>
  <c r="U52" i="3" s="1"/>
  <c r="M54" i="3"/>
  <c r="T54" i="3" s="1"/>
  <c r="U54" i="3" s="1"/>
  <c r="M49" i="3"/>
  <c r="T49" i="3" s="1"/>
  <c r="U49" i="3" s="1"/>
  <c r="M51" i="3"/>
  <c r="T51" i="3" s="1"/>
  <c r="U51" i="3" s="1"/>
  <c r="M53" i="3"/>
  <c r="T53" i="3" s="1"/>
  <c r="U53" i="3" s="1"/>
  <c r="M56" i="3"/>
  <c r="T56" i="3" s="1"/>
  <c r="U56" i="3" s="1"/>
  <c r="M50" i="3"/>
  <c r="T50" i="3" s="1"/>
  <c r="U50" i="3" s="1"/>
  <c r="L63" i="3"/>
  <c r="L65" i="3"/>
  <c r="L62" i="3"/>
  <c r="L67" i="3"/>
  <c r="L64" i="3"/>
  <c r="L60" i="3"/>
  <c r="L61" i="3"/>
  <c r="M64" i="3"/>
  <c r="T64" i="3" s="1"/>
  <c r="U64" i="3" s="1"/>
  <c r="M67" i="3"/>
  <c r="T67" i="3" s="1"/>
  <c r="U67" i="3" s="1"/>
  <c r="M60" i="3"/>
  <c r="T60" i="3" s="1"/>
  <c r="U60" i="3" s="1"/>
  <c r="M61" i="3"/>
  <c r="T61" i="3" s="1"/>
  <c r="U61" i="3" s="1"/>
  <c r="M63" i="3"/>
  <c r="T63" i="3" s="1"/>
  <c r="U63" i="3" s="1"/>
  <c r="M65" i="3"/>
  <c r="T65" i="3" s="1"/>
  <c r="U65" i="3" s="1"/>
  <c r="M62" i="3"/>
  <c r="T62" i="3" s="1"/>
  <c r="U62" i="3" s="1"/>
  <c r="M66" i="3"/>
  <c r="T66" i="3" s="1"/>
  <c r="U66" i="3" s="1"/>
  <c r="L56" i="2"/>
  <c r="L53" i="2"/>
  <c r="L51" i="2"/>
  <c r="L48" i="2"/>
  <c r="L55" i="2"/>
  <c r="L49" i="2"/>
  <c r="L52" i="2"/>
  <c r="M15" i="3"/>
  <c r="T15" i="3" s="1"/>
  <c r="U15" i="3" s="1"/>
  <c r="M17" i="3"/>
  <c r="T17" i="3" s="1"/>
  <c r="U17" i="3" s="1"/>
  <c r="M22" i="3"/>
  <c r="T22" i="3" s="1"/>
  <c r="U22" i="3" s="1"/>
  <c r="M23" i="3"/>
  <c r="T23" i="3" s="1"/>
  <c r="U23" i="3" s="1"/>
  <c r="M18" i="3"/>
  <c r="T18" i="3" s="1"/>
  <c r="U18" i="3" s="1"/>
  <c r="M19" i="3"/>
  <c r="T19" i="3" s="1"/>
  <c r="U19" i="3" s="1"/>
  <c r="M21" i="3"/>
  <c r="T21" i="3" s="1"/>
  <c r="U21" i="3" s="1"/>
  <c r="M16" i="3"/>
  <c r="T16" i="3" s="1"/>
  <c r="U16" i="3" s="1"/>
  <c r="M20" i="3"/>
  <c r="T20" i="3" s="1"/>
  <c r="U20" i="3" s="1"/>
  <c r="T73" i="1" l="1"/>
  <c r="U73" i="1" s="1"/>
  <c r="U67" i="1"/>
</calcChain>
</file>

<file path=xl/comments1.xml><?xml version="1.0" encoding="utf-8"?>
<comments xmlns="http://schemas.openxmlformats.org/spreadsheetml/2006/main">
  <authors>
    <author/>
  </authors>
  <commentList>
    <comment ref="C37" authorId="0">
      <text>
        <r>
          <rPr>
            <sz val="11"/>
            <color rgb="FF000000"/>
            <rFont val="Calibri"/>
            <family val="2"/>
            <charset val="204"/>
          </rPr>
          <t xml:space="preserve">x10 000 
</t>
        </r>
      </text>
    </comment>
    <comment ref="C38" authorId="0">
      <text>
        <r>
          <rPr>
            <sz val="11"/>
            <color rgb="FF000000"/>
            <rFont val="Calibri"/>
            <family val="2"/>
            <charset val="204"/>
          </rPr>
          <t>x200</t>
        </r>
      </text>
    </comment>
    <comment ref="C39" authorId="0">
      <text>
        <r>
          <rPr>
            <sz val="11"/>
            <color rgb="FF000000"/>
            <rFont val="Calibri"/>
            <family val="2"/>
            <charset val="204"/>
          </rPr>
          <t>x100</t>
        </r>
      </text>
    </comment>
    <comment ref="C40" authorId="0">
      <text>
        <r>
          <rPr>
            <sz val="11"/>
            <color rgb="FF000000"/>
            <rFont val="Calibri"/>
            <family val="2"/>
            <charset val="204"/>
          </rPr>
          <t>x25</t>
        </r>
      </text>
    </comment>
    <comment ref="C41" authorId="0">
      <text>
        <r>
          <rPr>
            <sz val="11"/>
            <color rgb="FF000000"/>
            <rFont val="Calibri"/>
            <family val="2"/>
            <charset val="204"/>
          </rPr>
          <t>x10</t>
        </r>
      </text>
    </comment>
    <comment ref="C42" authorId="0">
      <text>
        <r>
          <rPr>
            <sz val="11"/>
            <color rgb="FF000000"/>
            <rFont val="Calibri"/>
            <family val="2"/>
            <charset val="204"/>
          </rPr>
          <t>x6</t>
        </r>
      </text>
    </comment>
    <comment ref="C43" authorId="0">
      <text>
        <r>
          <rPr>
            <sz val="11"/>
            <color rgb="FF000000"/>
            <rFont val="Calibri"/>
            <family val="2"/>
            <charset val="204"/>
          </rPr>
          <t>x4</t>
        </r>
      </text>
    </comment>
    <comment ref="C44" authorId="0">
      <text>
        <r>
          <rPr>
            <sz val="11"/>
            <color rgb="FF000000"/>
            <rFont val="Calibri"/>
            <family val="2"/>
            <charset val="204"/>
          </rPr>
          <t>x2</t>
        </r>
      </text>
    </comment>
  </commentList>
</comments>
</file>

<file path=xl/sharedStrings.xml><?xml version="1.0" encoding="utf-8"?>
<sst xmlns="http://schemas.openxmlformats.org/spreadsheetml/2006/main" count="761" uniqueCount="72">
  <si>
    <t>Последнее обновление данной таблицы было 21.12.2016. В нашей таблице всегда самые актуальная информация! Если информация не свежая напишите нам.</t>
  </si>
  <si>
    <t>Последнее обновление данной таблицы было 25.10.2016. В нашей таблице всегда самые актуальная информация! Если вы считаете, что это не так, напишите нам.</t>
  </si>
  <si>
    <t>Вероятность</t>
  </si>
  <si>
    <t>Выигрыш</t>
  </si>
  <si>
    <t>Ожидание</t>
  </si>
  <si>
    <t>лимит</t>
  </si>
  <si>
    <t>Всего турниров</t>
  </si>
  <si>
    <t>EV chips</t>
  </si>
  <si>
    <t>EV win</t>
  </si>
  <si>
    <t>EV ITM</t>
  </si>
  <si>
    <t>EV Profit</t>
  </si>
  <si>
    <t>EV loose JP</t>
  </si>
  <si>
    <t>EV No JP</t>
  </si>
  <si>
    <t>EV(real)</t>
  </si>
  <si>
    <t>Chips/SNG</t>
  </si>
  <si>
    <t>ВПП</t>
  </si>
  <si>
    <t>рейкбек</t>
  </si>
  <si>
    <t>Ожид.Доход.Руб</t>
  </si>
  <si>
    <t>Ожид.Доход</t>
  </si>
  <si>
    <t>HyperEV</t>
  </si>
  <si>
    <t>мин. доход</t>
  </si>
  <si>
    <t>Ожид.Доход.$</t>
  </si>
  <si>
    <t>средн. доход</t>
  </si>
  <si>
    <t>макс. доход</t>
  </si>
  <si>
    <t>Всего турниров
EV chips</t>
  </si>
  <si>
    <t>Заполнять: кол-во турниров и кол-во фишек за все турниры</t>
  </si>
  <si>
    <t>из 1000000</t>
  </si>
  <si>
    <t>из 100000</t>
  </si>
  <si>
    <t>мат.ож.проигр.</t>
  </si>
  <si>
    <t>не тащим джекп.</t>
  </si>
  <si>
    <t>Ожид. Доход</t>
  </si>
  <si>
    <t>Наиболее реальный показать дохода с рейкбеком (без топ1 джекпота и с постоянными проигрышами топ2 и топ3)</t>
  </si>
  <si>
    <t>не попад. джекп.</t>
  </si>
  <si>
    <t>баллы</t>
  </si>
  <si>
    <t>впп за турнир</t>
  </si>
  <si>
    <t>Мат. Ожидание</t>
  </si>
  <si>
    <t>Мат. Ожидание выигр</t>
  </si>
  <si>
    <t xml:space="preserve"> </t>
  </si>
  <si>
    <t>x2-x200+10%Топ1</t>
  </si>
  <si>
    <t>Всего турнировон</t>
  </si>
  <si>
    <t>x2-x25</t>
  </si>
  <si>
    <t>По вопросам бекинга и обучения на spin&amp;go обращайтесь ко мне в скайп: vpluseteam</t>
  </si>
  <si>
    <t>По вопросам бекинга и страхования кеш, снг, spin&amp;go, а также обучения spin&amp;go обращайтесь в скайп: vpluseteam</t>
  </si>
  <si>
    <t>Пояснения других колонок</t>
  </si>
  <si>
    <t>ЕВ профит с учетом джекпотов</t>
  </si>
  <si>
    <t>ЕВ профит при попадании и прогрыше всех джекпотов</t>
  </si>
  <si>
    <t>ЕВ профит при не попадании в джекпоты</t>
  </si>
  <si>
    <t>% Рейкбека</t>
  </si>
  <si>
    <t>бронза</t>
  </si>
  <si>
    <t>сразу</t>
  </si>
  <si>
    <t>хром</t>
  </si>
  <si>
    <t>100ВПП</t>
  </si>
  <si>
    <t>серебро</t>
  </si>
  <si>
    <t>500ВПП</t>
  </si>
  <si>
    <t>золото</t>
  </si>
  <si>
    <t>2500ВПП</t>
  </si>
  <si>
    <t>из 10000000</t>
  </si>
  <si>
    <t>платина</t>
  </si>
  <si>
    <t>7500ВПП</t>
  </si>
  <si>
    <t>курс $\руб</t>
  </si>
  <si>
    <t>www.VPluseTeam.com</t>
  </si>
  <si>
    <t>0.25</t>
  </si>
  <si>
    <t>профит без джеков</t>
  </si>
  <si>
    <t>реальный профит</t>
  </si>
  <si>
    <t>профит с джеками</t>
  </si>
  <si>
    <t>профит без джеков+рейкбек</t>
  </si>
  <si>
    <t>реальный профит+рейкбек</t>
  </si>
  <si>
    <t>профит с джеками+рейкбек</t>
  </si>
  <si>
    <t>80 фишек на 3ках с джеками</t>
  </si>
  <si>
    <t>80 фишек на 3ках без джеков</t>
  </si>
  <si>
    <t>80 фишек на 5ках х2-х100 с джеками</t>
  </si>
  <si>
    <t>80 фишек на 5ках х2-х100 без джеков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</si>
</sst>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"/>
    <numFmt numFmtId="166" formatCode="0.000000"/>
    <numFmt numFmtId="167" formatCode="0.0000000"/>
    <numFmt numFmtId="168" formatCode="0.00000"/>
    <numFmt numFmtId="169" formatCode="0.000"/>
  </numFmts>
  <fonts count="23">
    <font>
      <sz val="11"/>
      <color rgb="FF000000"/>
      <name val="Calibri"/>
    </font>
    <font>
      <sz val="14"/>
      <color rgb="FFFFFFFF"/>
      <name val="Calibri"/>
      <family val="2"/>
      <charset val="204"/>
    </font>
    <font>
      <sz val="11"/>
      <name val="Calibri"/>
      <family val="2"/>
      <charset val="204"/>
    </font>
    <font>
      <b/>
      <sz val="12"/>
      <color rgb="FFFFFFFF"/>
      <name val="Calibri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B050"/>
      <name val="Calibri"/>
      <family val="2"/>
      <charset val="204"/>
    </font>
    <font>
      <b/>
      <sz val="10"/>
      <color rgb="FF00B050"/>
      <name val="Arial"/>
      <family val="2"/>
      <charset val="204"/>
    </font>
    <font>
      <b/>
      <i/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b/>
      <sz val="15"/>
      <color rgb="FFFFFF00"/>
      <name val="Comic Sans MS"/>
      <family val="4"/>
      <charset val="204"/>
    </font>
    <font>
      <b/>
      <sz val="11"/>
      <color rgb="FFFF9900"/>
      <name val="Calibri"/>
      <family val="2"/>
      <charset val="204"/>
    </font>
    <font>
      <sz val="11"/>
      <color rgb="FFFF9900"/>
      <name val="Calibri"/>
      <family val="2"/>
      <charset val="204"/>
    </font>
    <font>
      <b/>
      <sz val="12"/>
      <color rgb="FFF1C232"/>
      <name val="Calibri"/>
      <family val="2"/>
      <charset val="204"/>
    </font>
    <font>
      <b/>
      <u/>
      <sz val="36"/>
      <color rgb="FFFFFF00"/>
      <name val="Calibri"/>
      <family val="2"/>
      <charset val="204"/>
    </font>
    <font>
      <b/>
      <sz val="11"/>
      <color rgb="FF000000"/>
      <name val="Inconsolata"/>
    </font>
    <font>
      <sz val="11"/>
      <color rgb="FF000000"/>
      <name val="Inconsolata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b/>
      <sz val="24"/>
      <color rgb="FF00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  <fill>
      <patternFill patternType="solid">
        <fgColor rgb="FF666666"/>
        <bgColor rgb="FF666666"/>
      </patternFill>
    </fill>
    <fill>
      <patternFill patternType="solid">
        <fgColor rgb="FFFABF8F"/>
        <bgColor rgb="FFFABF8F"/>
      </patternFill>
    </fill>
    <fill>
      <patternFill patternType="solid">
        <fgColor rgb="FF00B050"/>
        <bgColor rgb="FF00B050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F3F3F3"/>
        <bgColor rgb="FFF3F3F3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2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0" fillId="0" borderId="3" xfId="0" applyFont="1" applyBorder="1"/>
    <xf numFmtId="0" fontId="3" fillId="3" borderId="3" xfId="0" applyFont="1" applyFill="1" applyBorder="1" applyAlignment="1">
      <alignment horizontal="center"/>
    </xf>
    <xf numFmtId="0" fontId="0" fillId="0" borderId="0" xfId="0" applyFont="1"/>
    <xf numFmtId="0" fontId="4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10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0" borderId="0" xfId="0" applyFont="1"/>
    <xf numFmtId="0" fontId="4" fillId="7" borderId="4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/>
    </xf>
    <xf numFmtId="0" fontId="0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10" fontId="5" fillId="0" borderId="4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65" fontId="0" fillId="5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0" fillId="0" borderId="15" xfId="0" applyNumberFormat="1" applyFont="1" applyBorder="1" applyAlignment="1">
      <alignment horizontal="center" vertical="center"/>
    </xf>
    <xf numFmtId="165" fontId="6" fillId="5" borderId="4" xfId="0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0" fillId="0" borderId="13" xfId="0" applyFont="1" applyBorder="1"/>
    <xf numFmtId="0" fontId="0" fillId="4" borderId="14" xfId="0" applyFont="1" applyFill="1" applyBorder="1" applyAlignment="1">
      <alignment horizontal="center" vertical="center"/>
    </xf>
    <xf numFmtId="166" fontId="0" fillId="0" borderId="12" xfId="0" applyNumberFormat="1" applyFont="1" applyBorder="1" applyAlignment="1">
      <alignment horizontal="center"/>
    </xf>
    <xf numFmtId="167" fontId="0" fillId="0" borderId="13" xfId="0" applyNumberFormat="1" applyFont="1" applyBorder="1"/>
    <xf numFmtId="168" fontId="0" fillId="0" borderId="12" xfId="0" applyNumberFormat="1" applyFont="1" applyBorder="1" applyAlignment="1">
      <alignment horizontal="center"/>
    </xf>
    <xf numFmtId="0" fontId="0" fillId="4" borderId="4" xfId="0" applyFont="1" applyFill="1" applyBorder="1" applyAlignment="1">
      <alignment horizontal="center" vertical="center"/>
    </xf>
    <xf numFmtId="2" fontId="0" fillId="7" borderId="4" xfId="0" applyNumberFormat="1" applyFont="1" applyFill="1" applyBorder="1" applyAlignment="1">
      <alignment horizontal="center" vertical="center"/>
    </xf>
    <xf numFmtId="10" fontId="5" fillId="7" borderId="4" xfId="0" applyNumberFormat="1" applyFont="1" applyFill="1" applyBorder="1" applyAlignment="1">
      <alignment horizontal="center" vertical="center"/>
    </xf>
    <xf numFmtId="165" fontId="0" fillId="7" borderId="4" xfId="0" applyNumberFormat="1" applyFont="1" applyFill="1" applyBorder="1" applyAlignment="1">
      <alignment horizontal="center" vertical="center"/>
    </xf>
    <xf numFmtId="165" fontId="0" fillId="7" borderId="15" xfId="0" applyNumberFormat="1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/>
    </xf>
    <xf numFmtId="168" fontId="0" fillId="0" borderId="13" xfId="0" applyNumberFormat="1" applyFont="1" applyBorder="1"/>
    <xf numFmtId="0" fontId="0" fillId="0" borderId="24" xfId="0" applyFont="1" applyBorder="1" applyAlignment="1">
      <alignment horizontal="center"/>
    </xf>
    <xf numFmtId="2" fontId="6" fillId="7" borderId="4" xfId="0" applyNumberFormat="1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/>
    </xf>
    <xf numFmtId="10" fontId="4" fillId="7" borderId="4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2" xfId="0" applyFont="1" applyBorder="1" applyAlignment="1"/>
    <xf numFmtId="165" fontId="6" fillId="7" borderId="4" xfId="0" applyNumberFormat="1" applyFont="1" applyFill="1" applyBorder="1" applyAlignment="1">
      <alignment horizontal="center" vertical="center"/>
    </xf>
    <xf numFmtId="0" fontId="0" fillId="0" borderId="12" xfId="0" applyFont="1" applyBorder="1"/>
    <xf numFmtId="166" fontId="0" fillId="0" borderId="13" xfId="0" applyNumberFormat="1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0" fillId="4" borderId="2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/>
    </xf>
    <xf numFmtId="0" fontId="0" fillId="0" borderId="13" xfId="0" applyFont="1" applyBorder="1" applyAlignment="1"/>
    <xf numFmtId="166" fontId="9" fillId="0" borderId="26" xfId="0" applyNumberFormat="1" applyFont="1" applyBorder="1" applyAlignment="1">
      <alignment horizontal="center"/>
    </xf>
    <xf numFmtId="0" fontId="9" fillId="0" borderId="25" xfId="0" applyFont="1" applyBorder="1" applyAlignment="1">
      <alignment horizontal="left"/>
    </xf>
    <xf numFmtId="0" fontId="0" fillId="4" borderId="29" xfId="0" applyFont="1" applyFill="1" applyBorder="1" applyAlignment="1">
      <alignment horizontal="center" vertical="center"/>
    </xf>
    <xf numFmtId="166" fontId="9" fillId="0" borderId="27" xfId="0" applyNumberFormat="1" applyFont="1" applyBorder="1" applyAlignment="1">
      <alignment horizontal="center" vertical="center"/>
    </xf>
    <xf numFmtId="2" fontId="0" fillId="7" borderId="29" xfId="0" applyNumberFormat="1" applyFont="1" applyFill="1" applyBorder="1" applyAlignment="1">
      <alignment horizontal="center" vertical="center"/>
    </xf>
    <xf numFmtId="10" fontId="5" fillId="7" borderId="29" xfId="0" applyNumberFormat="1" applyFont="1" applyFill="1" applyBorder="1" applyAlignment="1">
      <alignment horizontal="center" vertical="center"/>
    </xf>
    <xf numFmtId="165" fontId="0" fillId="7" borderId="29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165" fontId="0" fillId="7" borderId="30" xfId="0" applyNumberFormat="1" applyFont="1" applyFill="1" applyBorder="1" applyAlignment="1">
      <alignment horizontal="center" vertical="center"/>
    </xf>
    <xf numFmtId="166" fontId="2" fillId="0" borderId="0" xfId="0" applyNumberFormat="1" applyFont="1"/>
    <xf numFmtId="2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0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0" fillId="7" borderId="0" xfId="0" applyFont="1" applyFill="1" applyBorder="1"/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0" fillId="6" borderId="0" xfId="0" applyFont="1" applyFill="1" applyAlignment="1"/>
    <xf numFmtId="0" fontId="0" fillId="0" borderId="17" xfId="0" applyFont="1" applyBorder="1" applyAlignment="1">
      <alignment horizontal="center"/>
    </xf>
    <xf numFmtId="0" fontId="2" fillId="0" borderId="0" xfId="0" applyFont="1" applyAlignment="1"/>
    <xf numFmtId="2" fontId="5" fillId="0" borderId="0" xfId="0" applyNumberFormat="1" applyFont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0" fontId="6" fillId="7" borderId="0" xfId="0" applyFont="1" applyFill="1" applyBorder="1"/>
    <xf numFmtId="0" fontId="3" fillId="3" borderId="13" xfId="0" applyFont="1" applyFill="1" applyBorder="1" applyAlignment="1">
      <alignment horizontal="center" vertical="center"/>
    </xf>
    <xf numFmtId="2" fontId="0" fillId="0" borderId="12" xfId="0" applyNumberFormat="1" applyFont="1" applyBorder="1" applyAlignment="1">
      <alignment horizontal="center"/>
    </xf>
    <xf numFmtId="0" fontId="3" fillId="3" borderId="13" xfId="0" applyFont="1" applyFill="1" applyBorder="1" applyAlignment="1">
      <alignment horizontal="center" vertical="center"/>
    </xf>
    <xf numFmtId="2" fontId="8" fillId="7" borderId="4" xfId="0" applyNumberFormat="1" applyFont="1" applyFill="1" applyBorder="1" applyAlignment="1">
      <alignment horizontal="center"/>
    </xf>
    <xf numFmtId="169" fontId="0" fillId="0" borderId="12" xfId="0" applyNumberFormat="1" applyFont="1" applyBorder="1" applyAlignment="1">
      <alignment horizontal="center"/>
    </xf>
    <xf numFmtId="165" fontId="7" fillId="7" borderId="4" xfId="0" applyNumberFormat="1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165" fontId="7" fillId="7" borderId="29" xfId="0" applyNumberFormat="1" applyFont="1" applyFill="1" applyBorder="1" applyAlignment="1">
      <alignment horizontal="center" vertical="center"/>
    </xf>
    <xf numFmtId="0" fontId="0" fillId="7" borderId="29" xfId="0" applyFont="1" applyFill="1" applyBorder="1" applyAlignment="1">
      <alignment horizontal="center" vertical="center"/>
    </xf>
    <xf numFmtId="164" fontId="0" fillId="0" borderId="13" xfId="0" applyNumberFormat="1" applyFont="1" applyBorder="1"/>
    <xf numFmtId="165" fontId="8" fillId="7" borderId="4" xfId="0" applyNumberFormat="1" applyFont="1" applyFill="1" applyBorder="1" applyAlignment="1">
      <alignment horizontal="center" vertical="center"/>
    </xf>
    <xf numFmtId="2" fontId="0" fillId="7" borderId="0" xfId="0" applyNumberFormat="1" applyFont="1" applyFill="1" applyBorder="1"/>
    <xf numFmtId="10" fontId="0" fillId="7" borderId="0" xfId="0" applyNumberFormat="1" applyFont="1" applyFill="1" applyBorder="1"/>
    <xf numFmtId="0" fontId="0" fillId="7" borderId="0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2" fontId="5" fillId="7" borderId="6" xfId="0" applyNumberFormat="1" applyFont="1" applyFill="1" applyBorder="1" applyAlignment="1">
      <alignment horizontal="center" vertical="center"/>
    </xf>
    <xf numFmtId="10" fontId="5" fillId="7" borderId="6" xfId="0" applyNumberFormat="1" applyFont="1" applyFill="1" applyBorder="1" applyAlignment="1">
      <alignment horizontal="center" vertical="center"/>
    </xf>
    <xf numFmtId="164" fontId="9" fillId="0" borderId="26" xfId="0" applyNumberFormat="1" applyFont="1" applyBorder="1" applyAlignment="1">
      <alignment horizontal="center"/>
    </xf>
    <xf numFmtId="164" fontId="9" fillId="0" borderId="27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10" fillId="0" borderId="0" xfId="0" applyFont="1" applyAlignment="1">
      <alignment horizontal="center"/>
    </xf>
    <xf numFmtId="2" fontId="6" fillId="7" borderId="0" xfId="0" applyNumberFormat="1" applyFont="1" applyFill="1" applyBorder="1"/>
    <xf numFmtId="10" fontId="6" fillId="7" borderId="0" xfId="0" applyNumberFormat="1" applyFont="1" applyFill="1" applyBorder="1"/>
    <xf numFmtId="0" fontId="6" fillId="7" borderId="0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/>
    </xf>
    <xf numFmtId="0" fontId="2" fillId="0" borderId="4" xfId="0" applyFont="1" applyBorder="1" applyAlignment="1"/>
    <xf numFmtId="0" fontId="13" fillId="2" borderId="4" xfId="0" applyFont="1" applyFill="1" applyBorder="1" applyAlignment="1">
      <alignment horizontal="center" vertical="center"/>
    </xf>
    <xf numFmtId="0" fontId="10" fillId="0" borderId="0" xfId="0" applyFont="1"/>
    <xf numFmtId="0" fontId="6" fillId="7" borderId="0" xfId="0" applyFont="1" applyFill="1" applyAlignment="1">
      <alignment horizontal="center"/>
    </xf>
    <xf numFmtId="0" fontId="14" fillId="3" borderId="3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2" fontId="0" fillId="0" borderId="13" xfId="0" applyNumberFormat="1" applyFont="1" applyBorder="1"/>
    <xf numFmtId="2" fontId="0" fillId="0" borderId="0" xfId="0" applyNumberFormat="1" applyFont="1"/>
    <xf numFmtId="10" fontId="0" fillId="0" borderId="0" xfId="0" applyNumberFormat="1" applyFont="1"/>
    <xf numFmtId="2" fontId="0" fillId="0" borderId="0" xfId="0" applyNumberFormat="1" applyFont="1"/>
    <xf numFmtId="0" fontId="0" fillId="0" borderId="0" xfId="0" applyFont="1" applyAlignment="1"/>
    <xf numFmtId="0" fontId="9" fillId="0" borderId="4" xfId="0" applyFont="1" applyBorder="1" applyAlignment="1">
      <alignment horizontal="left"/>
    </xf>
    <xf numFmtId="2" fontId="16" fillId="7" borderId="4" xfId="0" applyNumberFormat="1" applyFont="1" applyFill="1" applyBorder="1"/>
    <xf numFmtId="2" fontId="9" fillId="0" borderId="27" xfId="0" applyNumberFormat="1" applyFont="1" applyBorder="1" applyAlignment="1">
      <alignment horizontal="center" vertical="center"/>
    </xf>
    <xf numFmtId="0" fontId="10" fillId="0" borderId="0" xfId="0" applyFont="1" applyAlignment="1"/>
    <xf numFmtId="0" fontId="4" fillId="8" borderId="4" xfId="0" applyFont="1" applyFill="1" applyBorder="1" applyAlignment="1">
      <alignment horizontal="center" vertical="center"/>
    </xf>
    <xf numFmtId="169" fontId="7" fillId="7" borderId="16" xfId="0" applyNumberFormat="1" applyFont="1" applyFill="1" applyBorder="1" applyAlignment="1">
      <alignment horizontal="center" vertical="center"/>
    </xf>
    <xf numFmtId="2" fontId="0" fillId="7" borderId="16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0" fontId="0" fillId="9" borderId="1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0" fillId="9" borderId="13" xfId="0" applyFont="1" applyFill="1" applyBorder="1" applyAlignment="1">
      <alignment horizontal="center"/>
    </xf>
    <xf numFmtId="164" fontId="17" fillId="7" borderId="4" xfId="0" applyNumberFormat="1" applyFont="1" applyFill="1" applyBorder="1"/>
    <xf numFmtId="2" fontId="10" fillId="0" borderId="0" xfId="0" applyNumberFormat="1" applyFont="1"/>
    <xf numFmtId="10" fontId="10" fillId="0" borderId="0" xfId="0" applyNumberFormat="1" applyFont="1"/>
    <xf numFmtId="169" fontId="10" fillId="0" borderId="0" xfId="0" applyNumberFormat="1" applyFont="1"/>
    <xf numFmtId="2" fontId="10" fillId="0" borderId="0" xfId="0" applyNumberFormat="1" applyFont="1"/>
    <xf numFmtId="2" fontId="8" fillId="7" borderId="4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2" fontId="4" fillId="7" borderId="0" xfId="0" applyNumberFormat="1" applyFont="1" applyFill="1" applyAlignment="1">
      <alignment horizontal="center" vertical="center"/>
    </xf>
    <xf numFmtId="10" fontId="4" fillId="7" borderId="0" xfId="0" applyNumberFormat="1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169" fontId="0" fillId="0" borderId="13" xfId="0" applyNumberFormat="1" applyFont="1" applyBorder="1"/>
    <xf numFmtId="168" fontId="0" fillId="0" borderId="1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69" fontId="17" fillId="7" borderId="4" xfId="0" applyNumberFormat="1" applyFont="1" applyFill="1" applyBorder="1"/>
    <xf numFmtId="169" fontId="9" fillId="0" borderId="27" xfId="0" applyNumberFormat="1" applyFont="1" applyBorder="1" applyAlignment="1">
      <alignment horizontal="center" vertical="center"/>
    </xf>
    <xf numFmtId="169" fontId="2" fillId="0" borderId="0" xfId="0" applyNumberFormat="1" applyFont="1"/>
    <xf numFmtId="10" fontId="6" fillId="7" borderId="0" xfId="0" applyNumberFormat="1" applyFont="1" applyFill="1" applyBorder="1"/>
    <xf numFmtId="2" fontId="8" fillId="7" borderId="16" xfId="0" applyNumberFormat="1" applyFont="1" applyFill="1" applyBorder="1" applyAlignment="1">
      <alignment horizontal="center" vertical="center"/>
    </xf>
    <xf numFmtId="2" fontId="6" fillId="7" borderId="16" xfId="0" applyNumberFormat="1" applyFont="1" applyFill="1" applyBorder="1" applyAlignment="1">
      <alignment horizontal="center" vertical="center"/>
    </xf>
    <xf numFmtId="0" fontId="18" fillId="0" borderId="4" xfId="0" applyFont="1" applyBorder="1" applyAlignment="1"/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/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69" fontId="0" fillId="0" borderId="0" xfId="0" applyNumberFormat="1" applyFont="1"/>
    <xf numFmtId="164" fontId="0" fillId="0" borderId="13" xfId="0" applyNumberFormat="1" applyFont="1" applyBorder="1" applyAlignment="1">
      <alignment horizontal="center"/>
    </xf>
    <xf numFmtId="2" fontId="17" fillId="7" borderId="4" xfId="0" applyNumberFormat="1" applyFont="1" applyFill="1" applyBorder="1"/>
    <xf numFmtId="2" fontId="0" fillId="0" borderId="0" xfId="0" applyNumberFormat="1" applyFont="1"/>
    <xf numFmtId="0" fontId="17" fillId="7" borderId="0" xfId="0" applyFont="1" applyFill="1" applyAlignment="1"/>
    <xf numFmtId="0" fontId="0" fillId="0" borderId="0" xfId="0" applyFont="1" applyAlignment="1">
      <alignment horizontal="center"/>
    </xf>
    <xf numFmtId="0" fontId="17" fillId="7" borderId="0" xfId="0" applyFont="1" applyFill="1" applyAlignment="1">
      <alignment horizontal="left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left" indent="4"/>
    </xf>
    <xf numFmtId="0" fontId="0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5" fillId="0" borderId="7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9" xfId="0" applyFont="1" applyBorder="1"/>
    <xf numFmtId="0" fontId="12" fillId="2" borderId="32" xfId="0" applyFont="1" applyFill="1" applyBorder="1" applyAlignment="1">
      <alignment horizontal="center" vertical="center"/>
    </xf>
    <xf numFmtId="0" fontId="2" fillId="0" borderId="33" xfId="0" applyFont="1" applyBorder="1"/>
    <xf numFmtId="0" fontId="11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12" fillId="2" borderId="32" xfId="0" applyFont="1" applyFill="1" applyBorder="1" applyAlignment="1">
      <alignment horizontal="center"/>
    </xf>
    <xf numFmtId="0" fontId="2" fillId="0" borderId="34" xfId="0" applyFont="1" applyBorder="1"/>
    <xf numFmtId="0" fontId="5" fillId="4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2" fillId="0" borderId="2" xfId="0" applyFont="1" applyBorder="1"/>
    <xf numFmtId="0" fontId="5" fillId="5" borderId="7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2" fillId="0" borderId="31" xfId="0" applyFont="1" applyBorder="1"/>
    <xf numFmtId="0" fontId="9" fillId="0" borderId="25" xfId="0" applyFont="1" applyBorder="1" applyAlignment="1">
      <alignment horizontal="center"/>
    </xf>
    <xf numFmtId="0" fontId="2" fillId="0" borderId="26" xfId="0" applyFont="1" applyBorder="1"/>
    <xf numFmtId="0" fontId="2" fillId="0" borderId="22" xfId="0" applyFont="1" applyBorder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238125</xdr:colOff>
      <xdr:row>37</xdr:row>
      <xdr:rowOff>123825</xdr:rowOff>
    </xdr:to>
    <xdr:sp macro="" textlink="">
      <xdr:nvSpPr>
        <xdr:cNvPr id="1033" name="Rectangle 9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57150</xdr:colOff>
      <xdr:row>37</xdr:row>
      <xdr:rowOff>123825</xdr:rowOff>
    </xdr:to>
    <xdr:sp macro="" textlink="">
      <xdr:nvSpPr>
        <xdr:cNvPr id="2" name="Rectangle 9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57150</xdr:colOff>
      <xdr:row>37</xdr:row>
      <xdr:rowOff>123825</xdr:rowOff>
    </xdr:to>
    <xdr:sp macro="" textlink="">
      <xdr:nvSpPr>
        <xdr:cNvPr id="3" name="AutoShape 9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57150</xdr:colOff>
      <xdr:row>37</xdr:row>
      <xdr:rowOff>123825</xdr:rowOff>
    </xdr:to>
    <xdr:sp macro="" textlink="">
      <xdr:nvSpPr>
        <xdr:cNvPr id="4" name="AutoShape 9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57150</xdr:colOff>
      <xdr:row>37</xdr:row>
      <xdr:rowOff>123825</xdr:rowOff>
    </xdr:to>
    <xdr:sp macro="" textlink="">
      <xdr:nvSpPr>
        <xdr:cNvPr id="5" name="AutoShape 9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16</xdr:col>
      <xdr:colOff>57150</xdr:colOff>
      <xdr:row>37</xdr:row>
      <xdr:rowOff>123825</xdr:rowOff>
    </xdr:to>
    <xdr:sp macro="" textlink="">
      <xdr:nvSpPr>
        <xdr:cNvPr id="6" name="AutoShape 9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581025</xdr:colOff>
      <xdr:row>73</xdr:row>
      <xdr:rowOff>28576</xdr:rowOff>
    </xdr:from>
    <xdr:to>
      <xdr:col>21</xdr:col>
      <xdr:colOff>538034</xdr:colOff>
      <xdr:row>98</xdr:row>
      <xdr:rowOff>95250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17154526"/>
          <a:ext cx="6510209" cy="503872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73</xdr:row>
      <xdr:rowOff>19051</xdr:rowOff>
    </xdr:from>
    <xdr:to>
      <xdr:col>11</xdr:col>
      <xdr:colOff>490258</xdr:colOff>
      <xdr:row>98</xdr:row>
      <xdr:rowOff>76201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7097376"/>
          <a:ext cx="6767232" cy="5029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101</xdr:row>
      <xdr:rowOff>47626</xdr:rowOff>
    </xdr:from>
    <xdr:to>
      <xdr:col>11</xdr:col>
      <xdr:colOff>428625</xdr:colOff>
      <xdr:row>127</xdr:row>
      <xdr:rowOff>55308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2698076"/>
          <a:ext cx="6705600" cy="4960682"/>
        </a:xfrm>
        <a:prstGeom prst="rect">
          <a:avLst/>
        </a:prstGeom>
      </xdr:spPr>
    </xdr:pic>
    <xdr:clientData/>
  </xdr:twoCellAnchor>
  <xdr:twoCellAnchor editAs="oneCell">
    <xdr:from>
      <xdr:col>11</xdr:col>
      <xdr:colOff>504825</xdr:colOff>
      <xdr:row>101</xdr:row>
      <xdr:rowOff>47625</xdr:rowOff>
    </xdr:from>
    <xdr:to>
      <xdr:col>22</xdr:col>
      <xdr:colOff>38100</xdr:colOff>
      <xdr:row>127</xdr:row>
      <xdr:rowOff>72377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81800" y="22698075"/>
          <a:ext cx="6762750" cy="4977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pluseteam.com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pluseteam.com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www.vpluseteam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9900"/>
  </sheetPr>
  <dimension ref="A1:AA115"/>
  <sheetViews>
    <sheetView workbookViewId="0">
      <selection activeCell="D41" sqref="D41"/>
    </sheetView>
  </sheetViews>
  <sheetFormatPr defaultColWidth="15.140625" defaultRowHeight="15" customHeight="1"/>
  <cols>
    <col min="1" max="1" width="7" customWidth="1"/>
    <col min="2" max="2" width="10.28515625" customWidth="1"/>
    <col min="3" max="3" width="8" customWidth="1"/>
    <col min="4" max="4" width="9.140625" customWidth="1"/>
    <col min="5" max="5" width="14" customWidth="1"/>
    <col min="6" max="6" width="2.5703125" customWidth="1"/>
    <col min="7" max="7" width="13.28515625" customWidth="1"/>
    <col min="8" max="8" width="8" customWidth="1"/>
    <col min="9" max="9" width="7.5703125" customWidth="1"/>
    <col min="10" max="10" width="9" bestFit="1" customWidth="1"/>
    <col min="11" max="11" width="8" customWidth="1"/>
    <col min="12" max="12" width="10.42578125" customWidth="1"/>
    <col min="13" max="13" width="9.5703125" customWidth="1"/>
    <col min="14" max="14" width="8.42578125" customWidth="1"/>
    <col min="15" max="15" width="7.28515625" customWidth="1"/>
    <col min="16" max="16" width="9.42578125" customWidth="1"/>
    <col min="17" max="17" width="6.28515625" customWidth="1"/>
    <col min="18" max="18" width="7.5703125" customWidth="1"/>
    <col min="19" max="19" width="10.42578125" customWidth="1"/>
    <col min="20" max="20" width="9.5703125" customWidth="1"/>
    <col min="21" max="21" width="10.42578125" customWidth="1"/>
    <col min="22" max="22" width="10.140625" customWidth="1"/>
    <col min="23" max="23" width="2.5703125" customWidth="1"/>
    <col min="24" max="24" width="13.28515625" customWidth="1"/>
    <col min="25" max="25" width="9.42578125" customWidth="1"/>
    <col min="26" max="26" width="9.5703125" customWidth="1"/>
    <col min="27" max="27" width="15.85546875" bestFit="1" customWidth="1"/>
  </cols>
  <sheetData>
    <row r="1" spans="1:26" ht="9.75" customHeight="1">
      <c r="A1" s="211" t="s">
        <v>1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</row>
    <row r="2" spans="1:26" ht="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212" t="s">
        <v>2</v>
      </c>
      <c r="B3" s="213"/>
      <c r="C3" s="2" t="s">
        <v>3</v>
      </c>
      <c r="D3" s="2" t="s">
        <v>4</v>
      </c>
      <c r="E3" s="3" t="s">
        <v>5</v>
      </c>
      <c r="F3" s="4"/>
      <c r="G3" s="5" t="s">
        <v>6</v>
      </c>
      <c r="H3" s="7" t="s">
        <v>7</v>
      </c>
      <c r="I3" s="8" t="s">
        <v>8</v>
      </c>
      <c r="J3" s="9" t="s">
        <v>9</v>
      </c>
      <c r="K3" s="14" t="s">
        <v>10</v>
      </c>
      <c r="L3" s="14" t="s">
        <v>11</v>
      </c>
      <c r="M3" s="16" t="s">
        <v>19</v>
      </c>
      <c r="N3" s="18" t="s">
        <v>12</v>
      </c>
      <c r="O3" s="14" t="s">
        <v>13</v>
      </c>
      <c r="P3" s="14" t="s">
        <v>14</v>
      </c>
      <c r="Q3" s="14" t="s">
        <v>15</v>
      </c>
      <c r="R3" s="14" t="s">
        <v>16</v>
      </c>
      <c r="S3" s="20" t="s">
        <v>18</v>
      </c>
      <c r="T3" s="22" t="s">
        <v>20</v>
      </c>
      <c r="U3" s="24" t="s">
        <v>22</v>
      </c>
      <c r="V3" s="22" t="s">
        <v>23</v>
      </c>
      <c r="W3" s="23"/>
      <c r="X3" s="210" t="s">
        <v>24</v>
      </c>
      <c r="Y3" s="195" t="s">
        <v>25</v>
      </c>
      <c r="Z3" s="196"/>
    </row>
    <row r="4" spans="1:26" ht="15.75">
      <c r="A4" s="26">
        <v>1</v>
      </c>
      <c r="B4" s="27" t="s">
        <v>26</v>
      </c>
      <c r="C4" s="30">
        <f>10000*E4</f>
        <v>2500</v>
      </c>
      <c r="D4" s="33">
        <f t="shared" ref="D4:D11" si="0">C4*A4/1000000</f>
        <v>2.5000000000000001E-3</v>
      </c>
      <c r="E4" s="31">
        <v>0.25</v>
      </c>
      <c r="F4" s="4"/>
      <c r="G4" s="35"/>
      <c r="H4" s="35"/>
      <c r="I4" s="38">
        <f t="shared" ref="I4:I12" si="1">(H4+G4*500)/1500</f>
        <v>0</v>
      </c>
      <c r="J4" s="9" t="e">
        <f t="shared" ref="J4:J12" si="2">I4/G4</f>
        <v>#DIV/0!</v>
      </c>
      <c r="K4" s="40" t="e">
        <f t="shared" ref="K4:K12" si="3">(J4*(D$12-E$4)+(1-J4)*(E$6))*G4</f>
        <v>#DIV/0!</v>
      </c>
      <c r="L4" s="40" t="e">
        <f t="shared" ref="L4:L12" si="4">(J4*E$8+(1-J4)*(E$6))*G4</f>
        <v>#DIV/0!</v>
      </c>
      <c r="M4" s="40"/>
      <c r="N4" s="40" t="e">
        <f t="shared" ref="N4:N12" si="5">(J4*E$10+(1-J4)*(-E$4))*G4</f>
        <v>#DIV/0!</v>
      </c>
      <c r="O4" s="40" t="e">
        <f t="shared" ref="O4:O12" si="6">(J4*($D$12-$D$4-$D$5-$D$6-$E$4)+(1-J4)*(($D$5+$D$6)*0.1-$E$4))*G4</f>
        <v>#DIV/0!</v>
      </c>
      <c r="P4" s="44" t="e">
        <f t="shared" ref="P4:P12" si="7">H4/G4</f>
        <v>#DIV/0!</v>
      </c>
      <c r="Q4" s="46">
        <f t="shared" ref="Q4:Q12" si="8">G4*E$12</f>
        <v>0</v>
      </c>
      <c r="R4" s="46">
        <f t="shared" ref="R4:R12" si="9">G4*0.02*0.083</f>
        <v>0</v>
      </c>
      <c r="S4" s="48" t="e">
        <f t="shared" ref="S4:S12" si="10">O4+R4</f>
        <v>#DIV/0!</v>
      </c>
      <c r="T4" s="44" t="e">
        <f t="shared" ref="T4:T12" si="11">R4+N4</f>
        <v>#DIV/0!</v>
      </c>
      <c r="U4" s="44" t="e">
        <f t="shared" ref="U4:U12" si="12">(T4+V4)/2</f>
        <v>#DIV/0!</v>
      </c>
      <c r="V4" s="44" t="e">
        <f t="shared" ref="V4:V12" si="13">R4+K4</f>
        <v>#DIV/0!</v>
      </c>
      <c r="W4" s="23"/>
      <c r="X4" s="202"/>
      <c r="Y4" s="197"/>
      <c r="Z4" s="198"/>
    </row>
    <row r="5" spans="1:26">
      <c r="A5" s="25">
        <v>30</v>
      </c>
      <c r="B5" s="27" t="s">
        <v>26</v>
      </c>
      <c r="C5" s="30">
        <f>200*E4</f>
        <v>50</v>
      </c>
      <c r="D5" s="33">
        <f t="shared" si="0"/>
        <v>1.5E-3</v>
      </c>
      <c r="E5" s="2" t="s">
        <v>28</v>
      </c>
      <c r="F5" s="4"/>
      <c r="G5" s="50"/>
      <c r="H5" s="35"/>
      <c r="I5" s="38">
        <f t="shared" si="1"/>
        <v>0</v>
      </c>
      <c r="J5" s="9" t="e">
        <f t="shared" si="2"/>
        <v>#DIV/0!</v>
      </c>
      <c r="K5" s="40" t="e">
        <f t="shared" si="3"/>
        <v>#DIV/0!</v>
      </c>
      <c r="L5" s="40" t="e">
        <f t="shared" si="4"/>
        <v>#DIV/0!</v>
      </c>
      <c r="M5" s="40"/>
      <c r="N5" s="40" t="e">
        <f t="shared" si="5"/>
        <v>#DIV/0!</v>
      </c>
      <c r="O5" s="40" t="e">
        <f t="shared" si="6"/>
        <v>#DIV/0!</v>
      </c>
      <c r="P5" s="44" t="e">
        <f t="shared" si="7"/>
        <v>#DIV/0!</v>
      </c>
      <c r="Q5" s="46">
        <f t="shared" si="8"/>
        <v>0</v>
      </c>
      <c r="R5" s="46">
        <f t="shared" si="9"/>
        <v>0</v>
      </c>
      <c r="S5" s="48" t="e">
        <f t="shared" si="10"/>
        <v>#DIV/0!</v>
      </c>
      <c r="T5" s="44" t="e">
        <f t="shared" si="11"/>
        <v>#DIV/0!</v>
      </c>
      <c r="U5" s="44" t="e">
        <f t="shared" si="12"/>
        <v>#DIV/0!</v>
      </c>
      <c r="V5" s="44" t="e">
        <f t="shared" si="13"/>
        <v>#DIV/0!</v>
      </c>
      <c r="W5" s="23"/>
      <c r="X5" s="203"/>
      <c r="Y5" s="199"/>
      <c r="Z5" s="200"/>
    </row>
    <row r="6" spans="1:26">
      <c r="A6" s="25">
        <v>75</v>
      </c>
      <c r="B6" s="27" t="s">
        <v>26</v>
      </c>
      <c r="C6" s="30">
        <f>100*E4</f>
        <v>25</v>
      </c>
      <c r="D6" s="53">
        <f t="shared" si="0"/>
        <v>1.8749999999999999E-3</v>
      </c>
      <c r="E6" s="54">
        <f>(D4+D5+D6)*0.1-E4</f>
        <v>-0.24941250000000001</v>
      </c>
      <c r="F6" s="4"/>
      <c r="G6" s="35"/>
      <c r="H6" s="35"/>
      <c r="I6" s="38">
        <f t="shared" si="1"/>
        <v>0</v>
      </c>
      <c r="J6" s="9" t="e">
        <f t="shared" si="2"/>
        <v>#DIV/0!</v>
      </c>
      <c r="K6" s="40" t="e">
        <f t="shared" si="3"/>
        <v>#DIV/0!</v>
      </c>
      <c r="L6" s="40" t="e">
        <f t="shared" si="4"/>
        <v>#DIV/0!</v>
      </c>
      <c r="M6" s="40"/>
      <c r="N6" s="40" t="e">
        <f t="shared" si="5"/>
        <v>#DIV/0!</v>
      </c>
      <c r="O6" s="40" t="e">
        <f t="shared" si="6"/>
        <v>#DIV/0!</v>
      </c>
      <c r="P6" s="44" t="e">
        <f t="shared" si="7"/>
        <v>#DIV/0!</v>
      </c>
      <c r="Q6" s="46">
        <f t="shared" si="8"/>
        <v>0</v>
      </c>
      <c r="R6" s="46">
        <f t="shared" si="9"/>
        <v>0</v>
      </c>
      <c r="S6" s="48" t="e">
        <f t="shared" si="10"/>
        <v>#DIV/0!</v>
      </c>
      <c r="T6" s="44" t="e">
        <f t="shared" si="11"/>
        <v>#DIV/0!</v>
      </c>
      <c r="U6" s="44" t="e">
        <f t="shared" si="12"/>
        <v>#DIV/0!</v>
      </c>
      <c r="V6" s="44" t="e">
        <f t="shared" si="13"/>
        <v>#DIV/0!</v>
      </c>
      <c r="W6" s="23"/>
      <c r="X6" s="23"/>
      <c r="Y6" s="23"/>
      <c r="Z6" s="23"/>
    </row>
    <row r="7" spans="1:26">
      <c r="A7" s="26">
        <v>1000</v>
      </c>
      <c r="B7" s="27" t="s">
        <v>26</v>
      </c>
      <c r="C7" s="30">
        <f>25*E4</f>
        <v>6.25</v>
      </c>
      <c r="D7" s="55">
        <f t="shared" si="0"/>
        <v>6.2500000000000003E-3</v>
      </c>
      <c r="E7" s="2" t="s">
        <v>29</v>
      </c>
      <c r="F7" s="4"/>
      <c r="G7" s="35"/>
      <c r="H7" s="35"/>
      <c r="I7" s="38">
        <f t="shared" si="1"/>
        <v>0</v>
      </c>
      <c r="J7" s="9" t="e">
        <f t="shared" si="2"/>
        <v>#DIV/0!</v>
      </c>
      <c r="K7" s="40" t="e">
        <f t="shared" si="3"/>
        <v>#DIV/0!</v>
      </c>
      <c r="L7" s="40" t="e">
        <f t="shared" si="4"/>
        <v>#DIV/0!</v>
      </c>
      <c r="M7" s="40"/>
      <c r="N7" s="40" t="e">
        <f t="shared" si="5"/>
        <v>#DIV/0!</v>
      </c>
      <c r="O7" s="40" t="e">
        <f t="shared" si="6"/>
        <v>#DIV/0!</v>
      </c>
      <c r="P7" s="44" t="e">
        <f t="shared" si="7"/>
        <v>#DIV/0!</v>
      </c>
      <c r="Q7" s="46">
        <f t="shared" si="8"/>
        <v>0</v>
      </c>
      <c r="R7" s="46">
        <f t="shared" si="9"/>
        <v>0</v>
      </c>
      <c r="S7" s="48" t="e">
        <f t="shared" si="10"/>
        <v>#DIV/0!</v>
      </c>
      <c r="T7" s="44" t="e">
        <f t="shared" si="11"/>
        <v>#DIV/0!</v>
      </c>
      <c r="U7" s="44" t="e">
        <f t="shared" si="12"/>
        <v>#DIV/0!</v>
      </c>
      <c r="V7" s="44" t="e">
        <f t="shared" si="13"/>
        <v>#DIV/0!</v>
      </c>
      <c r="W7" s="23"/>
      <c r="X7" s="214" t="s">
        <v>30</v>
      </c>
      <c r="Y7" s="195" t="s">
        <v>31</v>
      </c>
      <c r="Z7" s="196"/>
    </row>
    <row r="8" spans="1:26">
      <c r="A8" s="26">
        <v>5000</v>
      </c>
      <c r="B8" s="27" t="s">
        <v>26</v>
      </c>
      <c r="C8" s="30">
        <f>10*E4</f>
        <v>2.5</v>
      </c>
      <c r="D8" s="33">
        <f t="shared" si="0"/>
        <v>1.2500000000000001E-2</v>
      </c>
      <c r="E8" s="54">
        <f>(D4+D5+D6)*0.1+D12-D4-D5-D6-E4</f>
        <v>0.43353750000000013</v>
      </c>
      <c r="F8" s="4"/>
      <c r="G8" s="35"/>
      <c r="H8" s="35"/>
      <c r="I8" s="38">
        <f t="shared" si="1"/>
        <v>0</v>
      </c>
      <c r="J8" s="9" t="e">
        <f t="shared" si="2"/>
        <v>#DIV/0!</v>
      </c>
      <c r="K8" s="40" t="e">
        <f t="shared" si="3"/>
        <v>#DIV/0!</v>
      </c>
      <c r="L8" s="40" t="e">
        <f t="shared" si="4"/>
        <v>#DIV/0!</v>
      </c>
      <c r="M8" s="40"/>
      <c r="N8" s="40" t="e">
        <f t="shared" si="5"/>
        <v>#DIV/0!</v>
      </c>
      <c r="O8" s="40" t="e">
        <f t="shared" si="6"/>
        <v>#DIV/0!</v>
      </c>
      <c r="P8" s="44" t="e">
        <f t="shared" si="7"/>
        <v>#DIV/0!</v>
      </c>
      <c r="Q8" s="46">
        <f t="shared" si="8"/>
        <v>0</v>
      </c>
      <c r="R8" s="46">
        <f t="shared" si="9"/>
        <v>0</v>
      </c>
      <c r="S8" s="48" t="e">
        <f t="shared" si="10"/>
        <v>#DIV/0!</v>
      </c>
      <c r="T8" s="44" t="e">
        <f t="shared" si="11"/>
        <v>#DIV/0!</v>
      </c>
      <c r="U8" s="44" t="e">
        <f t="shared" si="12"/>
        <v>#DIV/0!</v>
      </c>
      <c r="V8" s="44" t="e">
        <f t="shared" si="13"/>
        <v>#DIV/0!</v>
      </c>
      <c r="W8" s="23"/>
      <c r="X8" s="202"/>
      <c r="Y8" s="197"/>
      <c r="Z8" s="198"/>
    </row>
    <row r="9" spans="1:26">
      <c r="A9" s="26">
        <v>75000</v>
      </c>
      <c r="B9" s="27" t="s">
        <v>26</v>
      </c>
      <c r="C9" s="30">
        <f>6*E4</f>
        <v>1.5</v>
      </c>
      <c r="D9" s="33">
        <f t="shared" si="0"/>
        <v>0.1125</v>
      </c>
      <c r="E9" s="2" t="s">
        <v>32</v>
      </c>
      <c r="F9" s="4"/>
      <c r="G9" s="35"/>
      <c r="H9" s="35"/>
      <c r="I9" s="38">
        <f t="shared" si="1"/>
        <v>0</v>
      </c>
      <c r="J9" s="9" t="e">
        <f t="shared" si="2"/>
        <v>#DIV/0!</v>
      </c>
      <c r="K9" s="40" t="e">
        <f t="shared" si="3"/>
        <v>#DIV/0!</v>
      </c>
      <c r="L9" s="40" t="e">
        <f t="shared" si="4"/>
        <v>#DIV/0!</v>
      </c>
      <c r="M9" s="40"/>
      <c r="N9" s="40" t="e">
        <f t="shared" si="5"/>
        <v>#DIV/0!</v>
      </c>
      <c r="O9" s="40" t="e">
        <f t="shared" si="6"/>
        <v>#DIV/0!</v>
      </c>
      <c r="P9" s="44" t="e">
        <f t="shared" si="7"/>
        <v>#DIV/0!</v>
      </c>
      <c r="Q9" s="46">
        <f t="shared" si="8"/>
        <v>0</v>
      </c>
      <c r="R9" s="46">
        <f t="shared" si="9"/>
        <v>0</v>
      </c>
      <c r="S9" s="48" t="e">
        <f t="shared" si="10"/>
        <v>#DIV/0!</v>
      </c>
      <c r="T9" s="44" t="e">
        <f t="shared" si="11"/>
        <v>#DIV/0!</v>
      </c>
      <c r="U9" s="44" t="e">
        <f t="shared" si="12"/>
        <v>#DIV/0!</v>
      </c>
      <c r="V9" s="44" t="e">
        <f t="shared" si="13"/>
        <v>#DIV/0!</v>
      </c>
      <c r="W9" s="23"/>
      <c r="X9" s="202"/>
      <c r="Y9" s="197"/>
      <c r="Z9" s="198"/>
    </row>
    <row r="10" spans="1:26">
      <c r="A10" s="25">
        <v>184506</v>
      </c>
      <c r="B10" s="27" t="s">
        <v>26</v>
      </c>
      <c r="C10" s="30">
        <f>4*E4</f>
        <v>1</v>
      </c>
      <c r="D10" s="53">
        <f t="shared" si="0"/>
        <v>0.184506</v>
      </c>
      <c r="E10" s="62">
        <f>D12-D4-D5-D6-E4</f>
        <v>0.43295000000000017</v>
      </c>
      <c r="F10" s="4"/>
      <c r="G10" s="35"/>
      <c r="H10" s="35"/>
      <c r="I10" s="64">
        <f t="shared" si="1"/>
        <v>0</v>
      </c>
      <c r="J10" s="66" t="e">
        <f t="shared" si="2"/>
        <v>#DIV/0!</v>
      </c>
      <c r="K10" s="40" t="e">
        <f t="shared" si="3"/>
        <v>#DIV/0!</v>
      </c>
      <c r="L10" s="40" t="e">
        <f t="shared" si="4"/>
        <v>#DIV/0!</v>
      </c>
      <c r="M10" s="40"/>
      <c r="N10" s="40" t="e">
        <f t="shared" si="5"/>
        <v>#DIV/0!</v>
      </c>
      <c r="O10" s="40" t="e">
        <f t="shared" si="6"/>
        <v>#DIV/0!</v>
      </c>
      <c r="P10" s="44" t="e">
        <f t="shared" si="7"/>
        <v>#DIV/0!</v>
      </c>
      <c r="Q10" s="46">
        <f t="shared" si="8"/>
        <v>0</v>
      </c>
      <c r="R10" s="46">
        <f t="shared" si="9"/>
        <v>0</v>
      </c>
      <c r="S10" s="48" t="e">
        <f t="shared" si="10"/>
        <v>#DIV/0!</v>
      </c>
      <c r="T10" s="70" t="e">
        <f t="shared" si="11"/>
        <v>#DIV/0!</v>
      </c>
      <c r="U10" s="70" t="e">
        <f t="shared" si="12"/>
        <v>#DIV/0!</v>
      </c>
      <c r="V10" s="70" t="e">
        <f t="shared" si="13"/>
        <v>#DIV/0!</v>
      </c>
      <c r="W10" s="23"/>
      <c r="X10" s="202"/>
      <c r="Y10" s="197"/>
      <c r="Z10" s="198"/>
    </row>
    <row r="11" spans="1:26">
      <c r="A11" s="61">
        <v>734388</v>
      </c>
      <c r="B11" s="63" t="s">
        <v>26</v>
      </c>
      <c r="C11" s="68">
        <f>2*E4</f>
        <v>0.5</v>
      </c>
      <c r="D11" s="72">
        <f t="shared" si="0"/>
        <v>0.36719400000000002</v>
      </c>
      <c r="E11" s="71" t="s">
        <v>34</v>
      </c>
      <c r="F11" s="4"/>
      <c r="G11" s="35"/>
      <c r="H11" s="35"/>
      <c r="I11" s="64">
        <f t="shared" si="1"/>
        <v>0</v>
      </c>
      <c r="J11" s="66" t="e">
        <f t="shared" si="2"/>
        <v>#DIV/0!</v>
      </c>
      <c r="K11" s="40" t="e">
        <f t="shared" si="3"/>
        <v>#DIV/0!</v>
      </c>
      <c r="L11" s="40" t="e">
        <f t="shared" si="4"/>
        <v>#DIV/0!</v>
      </c>
      <c r="M11" s="40"/>
      <c r="N11" s="40" t="e">
        <f t="shared" si="5"/>
        <v>#DIV/0!</v>
      </c>
      <c r="O11" s="40" t="e">
        <f t="shared" si="6"/>
        <v>#DIV/0!</v>
      </c>
      <c r="P11" s="44" t="e">
        <f t="shared" si="7"/>
        <v>#DIV/0!</v>
      </c>
      <c r="Q11" s="46">
        <f t="shared" si="8"/>
        <v>0</v>
      </c>
      <c r="R11" s="46">
        <f t="shared" si="9"/>
        <v>0</v>
      </c>
      <c r="S11" s="48" t="e">
        <f t="shared" si="10"/>
        <v>#DIV/0!</v>
      </c>
      <c r="T11" s="70" t="e">
        <f t="shared" si="11"/>
        <v>#DIV/0!</v>
      </c>
      <c r="U11" s="70" t="e">
        <f t="shared" si="12"/>
        <v>#DIV/0!</v>
      </c>
      <c r="V11" s="70" t="e">
        <f t="shared" si="13"/>
        <v>#DIV/0!</v>
      </c>
      <c r="W11" s="23"/>
      <c r="X11" s="202"/>
      <c r="Y11" s="197"/>
      <c r="Z11" s="198"/>
    </row>
    <row r="12" spans="1:26">
      <c r="A12" s="76" t="s">
        <v>35</v>
      </c>
      <c r="B12" s="78">
        <f>SUM(D5:D11)+D4*0.1</f>
        <v>0.68657500000000005</v>
      </c>
      <c r="C12" s="79" t="s">
        <v>36</v>
      </c>
      <c r="D12" s="81">
        <f>SUM(D4:D11)</f>
        <v>0.68882500000000002</v>
      </c>
      <c r="E12" s="51">
        <f>0.11</f>
        <v>0.11</v>
      </c>
      <c r="F12" s="4"/>
      <c r="G12" s="35"/>
      <c r="H12" s="35"/>
      <c r="I12" s="64">
        <f t="shared" si="1"/>
        <v>0</v>
      </c>
      <c r="J12" s="66" t="e">
        <f t="shared" si="2"/>
        <v>#DIV/0!</v>
      </c>
      <c r="K12" s="40" t="e">
        <f t="shared" si="3"/>
        <v>#DIV/0!</v>
      </c>
      <c r="L12" s="40" t="e">
        <f t="shared" si="4"/>
        <v>#DIV/0!</v>
      </c>
      <c r="M12" s="40"/>
      <c r="N12" s="40" t="e">
        <f t="shared" si="5"/>
        <v>#DIV/0!</v>
      </c>
      <c r="O12" s="40" t="e">
        <f t="shared" si="6"/>
        <v>#DIV/0!</v>
      </c>
      <c r="P12" s="44" t="e">
        <f t="shared" si="7"/>
        <v>#DIV/0!</v>
      </c>
      <c r="Q12" s="46">
        <f t="shared" si="8"/>
        <v>0</v>
      </c>
      <c r="R12" s="46">
        <f t="shared" si="9"/>
        <v>0</v>
      </c>
      <c r="S12" s="48" t="e">
        <f t="shared" si="10"/>
        <v>#DIV/0!</v>
      </c>
      <c r="T12" s="70" t="e">
        <f t="shared" si="11"/>
        <v>#DIV/0!</v>
      </c>
      <c r="U12" s="70" t="e">
        <f t="shared" si="12"/>
        <v>#DIV/0!</v>
      </c>
      <c r="V12" s="70" t="e">
        <f t="shared" si="13"/>
        <v>#DIV/0!</v>
      </c>
      <c r="W12" s="23"/>
      <c r="X12" s="202"/>
      <c r="Y12" s="197"/>
      <c r="Z12" s="198"/>
    </row>
    <row r="13" spans="1:26">
      <c r="A13" s="85"/>
      <c r="B13" s="85"/>
      <c r="C13" s="23"/>
      <c r="D13" s="23"/>
      <c r="E13" s="87">
        <f>D12-D4-E4</f>
        <v>0.43632500000000007</v>
      </c>
      <c r="F13" s="4"/>
      <c r="G13" s="89"/>
      <c r="H13" s="91" t="s">
        <v>37</v>
      </c>
      <c r="I13" s="93"/>
      <c r="J13" s="95"/>
      <c r="K13" s="96"/>
      <c r="L13" s="96"/>
      <c r="M13" s="98" t="s">
        <v>38</v>
      </c>
      <c r="N13" s="98" t="s">
        <v>40</v>
      </c>
      <c r="O13" s="96"/>
      <c r="P13" s="96"/>
      <c r="Q13" s="96"/>
      <c r="R13" s="96"/>
      <c r="S13" s="103"/>
      <c r="T13" s="96"/>
      <c r="U13" s="96"/>
      <c r="V13" s="96"/>
      <c r="W13" s="23"/>
      <c r="X13" s="203"/>
      <c r="Y13" s="199"/>
      <c r="Z13" s="200"/>
    </row>
    <row r="14" spans="1:26" ht="15.75">
      <c r="A14" s="212" t="s">
        <v>2</v>
      </c>
      <c r="B14" s="216"/>
      <c r="C14" s="2" t="s">
        <v>3</v>
      </c>
      <c r="D14" s="2" t="s">
        <v>4</v>
      </c>
      <c r="E14" s="97" t="s">
        <v>5</v>
      </c>
      <c r="F14" s="4"/>
      <c r="G14" s="5" t="s">
        <v>6</v>
      </c>
      <c r="H14" s="7" t="s">
        <v>7</v>
      </c>
      <c r="I14" s="8" t="s">
        <v>8</v>
      </c>
      <c r="J14" s="9" t="s">
        <v>9</v>
      </c>
      <c r="K14" s="14" t="s">
        <v>10</v>
      </c>
      <c r="L14" s="14" t="s">
        <v>11</v>
      </c>
      <c r="M14" s="16" t="s">
        <v>19</v>
      </c>
      <c r="N14" s="18" t="s">
        <v>12</v>
      </c>
      <c r="O14" s="14" t="s">
        <v>13</v>
      </c>
      <c r="P14" s="14" t="s">
        <v>14</v>
      </c>
      <c r="Q14" s="14" t="s">
        <v>15</v>
      </c>
      <c r="R14" s="14" t="s">
        <v>16</v>
      </c>
      <c r="S14" s="20" t="s">
        <v>18</v>
      </c>
      <c r="T14" s="22" t="s">
        <v>20</v>
      </c>
      <c r="U14" s="24" t="s">
        <v>22</v>
      </c>
      <c r="V14" s="22" t="s">
        <v>23</v>
      </c>
      <c r="W14" s="23"/>
    </row>
    <row r="15" spans="1:26" ht="15.75">
      <c r="A15" s="99">
        <v>1</v>
      </c>
      <c r="B15" s="27" t="s">
        <v>26</v>
      </c>
      <c r="C15" s="30">
        <f>10000*E15</f>
        <v>10000</v>
      </c>
      <c r="D15" s="105">
        <f t="shared" ref="D15:D22" si="14">C15*A15/1000000</f>
        <v>0.01</v>
      </c>
      <c r="E15" s="106">
        <v>1</v>
      </c>
      <c r="F15" s="4"/>
      <c r="G15" s="35"/>
      <c r="H15" s="35"/>
      <c r="I15" s="38">
        <f t="shared" ref="I15:I21" si="15">(H15+G15*500)/1500</f>
        <v>0</v>
      </c>
      <c r="J15" s="9" t="e">
        <f t="shared" ref="J15:J23" si="16">I15/G15</f>
        <v>#DIV/0!</v>
      </c>
      <c r="K15" s="40" t="e">
        <f t="shared" ref="K15:K23" si="17">(J15*(D$23-E$15)+(1-J15)*(E$17))*G15</f>
        <v>#DIV/0!</v>
      </c>
      <c r="L15" s="40" t="e">
        <f t="shared" ref="L15:L23" si="18">(J15*E$19+(1-J15)*(E$17))*G15</f>
        <v>#DIV/0!</v>
      </c>
      <c r="M15" s="107" t="e">
        <f t="shared" ref="M15:M23" si="19">(J15*(B$23-E$15)+(1-J15)*(E$17))*G15</f>
        <v>#DIV/0!</v>
      </c>
      <c r="N15" s="40" t="e">
        <f t="shared" ref="N15:N23" si="20">(J15*E$21+(1-J15)*(-E$15))*G15</f>
        <v>#DIV/0!</v>
      </c>
      <c r="O15" s="40" t="e">
        <f t="shared" ref="O15:O23" si="21">(J15*($D$23-$D$15-$D$16-$D$17-$E$15)+(1-J15)*(($D$16+$D$17)*0.1-$E$15))*G15</f>
        <v>#DIV/0!</v>
      </c>
      <c r="P15" s="44" t="e">
        <f t="shared" ref="P15:P23" si="22">H15/G15</f>
        <v>#DIV/0!</v>
      </c>
      <c r="Q15" s="46">
        <f t="shared" ref="Q15:Q23" si="23">G15*E$23</f>
        <v>0</v>
      </c>
      <c r="R15" s="46">
        <f t="shared" ref="R15:R23" si="24">G15*0.08*0.142</f>
        <v>0</v>
      </c>
      <c r="S15" s="48" t="e">
        <f t="shared" ref="S15:S23" si="25">O15+R15</f>
        <v>#DIV/0!</v>
      </c>
      <c r="T15" s="44" t="e">
        <f t="shared" ref="T15:T23" si="26">R15+N15</f>
        <v>#DIV/0!</v>
      </c>
      <c r="U15" s="44" t="e">
        <f t="shared" ref="U15:U23" si="27">(T15+V15)/2</f>
        <v>#DIV/0!</v>
      </c>
      <c r="V15" s="44" t="e">
        <f t="shared" ref="V15:V23" si="28">R15+K15</f>
        <v>#DIV/0!</v>
      </c>
      <c r="W15" s="23"/>
      <c r="X15" s="206" t="s">
        <v>42</v>
      </c>
      <c r="Y15" s="207"/>
      <c r="Z15" s="207"/>
    </row>
    <row r="16" spans="1:26">
      <c r="A16" s="99">
        <v>30</v>
      </c>
      <c r="B16" s="27" t="s">
        <v>26</v>
      </c>
      <c r="C16" s="30">
        <f>200*E15</f>
        <v>200</v>
      </c>
      <c r="D16" s="108">
        <f t="shared" si="14"/>
        <v>6.0000000000000001E-3</v>
      </c>
      <c r="E16" s="2" t="s">
        <v>28</v>
      </c>
      <c r="F16" s="4"/>
      <c r="G16" s="35"/>
      <c r="H16" s="35"/>
      <c r="I16" s="38">
        <f t="shared" si="15"/>
        <v>0</v>
      </c>
      <c r="J16" s="9" t="e">
        <f t="shared" si="16"/>
        <v>#DIV/0!</v>
      </c>
      <c r="K16" s="40" t="e">
        <f t="shared" si="17"/>
        <v>#DIV/0!</v>
      </c>
      <c r="L16" s="40" t="e">
        <f t="shared" si="18"/>
        <v>#DIV/0!</v>
      </c>
      <c r="M16" s="107" t="e">
        <f t="shared" si="19"/>
        <v>#DIV/0!</v>
      </c>
      <c r="N16" s="40" t="e">
        <f t="shared" si="20"/>
        <v>#DIV/0!</v>
      </c>
      <c r="O16" s="40" t="e">
        <f t="shared" si="21"/>
        <v>#DIV/0!</v>
      </c>
      <c r="P16" s="44" t="e">
        <f t="shared" si="22"/>
        <v>#DIV/0!</v>
      </c>
      <c r="Q16" s="46">
        <f t="shared" si="23"/>
        <v>0</v>
      </c>
      <c r="R16" s="46">
        <f t="shared" si="24"/>
        <v>0</v>
      </c>
      <c r="S16" s="48" t="e">
        <f t="shared" si="25"/>
        <v>#DIV/0!</v>
      </c>
      <c r="T16" s="44" t="e">
        <f t="shared" si="26"/>
        <v>#DIV/0!</v>
      </c>
      <c r="U16" s="44" t="e">
        <f t="shared" si="27"/>
        <v>#DIV/0!</v>
      </c>
      <c r="V16" s="44" t="e">
        <f t="shared" si="28"/>
        <v>#DIV/0!</v>
      </c>
      <c r="W16" s="23"/>
      <c r="X16" s="207"/>
      <c r="Y16" s="207"/>
      <c r="Z16" s="207"/>
    </row>
    <row r="17" spans="1:27">
      <c r="A17" s="99">
        <v>75</v>
      </c>
      <c r="B17" s="27" t="s">
        <v>26</v>
      </c>
      <c r="C17" s="30">
        <f>100*E15</f>
        <v>100</v>
      </c>
      <c r="D17" s="33">
        <f t="shared" si="14"/>
        <v>7.4999999999999997E-3</v>
      </c>
      <c r="E17" s="62">
        <f>(D15+D16+D17)*0.1-E15</f>
        <v>-0.99765000000000004</v>
      </c>
      <c r="F17" s="4"/>
      <c r="G17" s="35"/>
      <c r="H17" s="35"/>
      <c r="I17" s="38">
        <f t="shared" si="15"/>
        <v>0</v>
      </c>
      <c r="J17" s="9" t="e">
        <f t="shared" si="16"/>
        <v>#DIV/0!</v>
      </c>
      <c r="K17" s="40" t="e">
        <f t="shared" si="17"/>
        <v>#DIV/0!</v>
      </c>
      <c r="L17" s="40" t="e">
        <f t="shared" si="18"/>
        <v>#DIV/0!</v>
      </c>
      <c r="M17" s="107" t="e">
        <f t="shared" si="19"/>
        <v>#DIV/0!</v>
      </c>
      <c r="N17" s="40" t="e">
        <f t="shared" si="20"/>
        <v>#DIV/0!</v>
      </c>
      <c r="O17" s="40" t="e">
        <f t="shared" si="21"/>
        <v>#DIV/0!</v>
      </c>
      <c r="P17" s="44" t="e">
        <f t="shared" si="22"/>
        <v>#DIV/0!</v>
      </c>
      <c r="Q17" s="46">
        <f t="shared" si="23"/>
        <v>0</v>
      </c>
      <c r="R17" s="46">
        <f t="shared" si="24"/>
        <v>0</v>
      </c>
      <c r="S17" s="48" t="e">
        <f t="shared" si="25"/>
        <v>#DIV/0!</v>
      </c>
      <c r="T17" s="44" t="e">
        <f t="shared" si="26"/>
        <v>#DIV/0!</v>
      </c>
      <c r="U17" s="44" t="e">
        <f t="shared" si="27"/>
        <v>#DIV/0!</v>
      </c>
      <c r="V17" s="44" t="e">
        <f t="shared" si="28"/>
        <v>#DIV/0!</v>
      </c>
      <c r="W17" s="23"/>
      <c r="X17" s="207"/>
      <c r="Y17" s="207"/>
      <c r="Z17" s="207"/>
    </row>
    <row r="18" spans="1:27">
      <c r="A18" s="99">
        <v>1000</v>
      </c>
      <c r="B18" s="27" t="s">
        <v>26</v>
      </c>
      <c r="C18" s="30">
        <f>25*E15</f>
        <v>25</v>
      </c>
      <c r="D18" s="108">
        <f t="shared" si="14"/>
        <v>2.5000000000000001E-2</v>
      </c>
      <c r="E18" s="2" t="s">
        <v>29</v>
      </c>
      <c r="F18" s="4"/>
      <c r="G18" s="35"/>
      <c r="H18" s="35"/>
      <c r="I18" s="38">
        <f t="shared" si="15"/>
        <v>0</v>
      </c>
      <c r="J18" s="9" t="e">
        <f t="shared" si="16"/>
        <v>#DIV/0!</v>
      </c>
      <c r="K18" s="40" t="e">
        <f t="shared" si="17"/>
        <v>#DIV/0!</v>
      </c>
      <c r="L18" s="40" t="e">
        <f t="shared" si="18"/>
        <v>#DIV/0!</v>
      </c>
      <c r="M18" s="107" t="e">
        <f t="shared" si="19"/>
        <v>#DIV/0!</v>
      </c>
      <c r="N18" s="40" t="e">
        <f t="shared" si="20"/>
        <v>#DIV/0!</v>
      </c>
      <c r="O18" s="40" t="e">
        <f t="shared" si="21"/>
        <v>#DIV/0!</v>
      </c>
      <c r="P18" s="44" t="e">
        <f t="shared" si="22"/>
        <v>#DIV/0!</v>
      </c>
      <c r="Q18" s="46">
        <f t="shared" si="23"/>
        <v>0</v>
      </c>
      <c r="R18" s="46">
        <f t="shared" si="24"/>
        <v>0</v>
      </c>
      <c r="S18" s="48" t="e">
        <f t="shared" si="25"/>
        <v>#DIV/0!</v>
      </c>
      <c r="T18" s="44" t="e">
        <f t="shared" si="26"/>
        <v>#DIV/0!</v>
      </c>
      <c r="U18" s="44" t="e">
        <f t="shared" si="27"/>
        <v>#DIV/0!</v>
      </c>
      <c r="V18" s="44" t="e">
        <f t="shared" si="28"/>
        <v>#DIV/0!</v>
      </c>
      <c r="W18" s="23"/>
      <c r="X18" s="207"/>
      <c r="Y18" s="207"/>
      <c r="Z18" s="207"/>
    </row>
    <row r="19" spans="1:27">
      <c r="A19" s="99">
        <v>5000</v>
      </c>
      <c r="B19" s="27" t="s">
        <v>26</v>
      </c>
      <c r="C19" s="30">
        <f>10*E15</f>
        <v>10</v>
      </c>
      <c r="D19" s="105">
        <f t="shared" si="14"/>
        <v>0.05</v>
      </c>
      <c r="E19" s="62">
        <f>(D15+D16+D17)*0.1+D23-D15-D16-D17-E15</f>
        <v>1.7341500000000005</v>
      </c>
      <c r="F19" s="4"/>
      <c r="G19" s="35"/>
      <c r="H19" s="111"/>
      <c r="I19" s="38">
        <f t="shared" si="15"/>
        <v>0</v>
      </c>
      <c r="J19" s="9" t="e">
        <f t="shared" si="16"/>
        <v>#DIV/0!</v>
      </c>
      <c r="K19" s="40" t="e">
        <f t="shared" si="17"/>
        <v>#DIV/0!</v>
      </c>
      <c r="L19" s="40" t="e">
        <f t="shared" si="18"/>
        <v>#DIV/0!</v>
      </c>
      <c r="M19" s="107" t="e">
        <f t="shared" si="19"/>
        <v>#DIV/0!</v>
      </c>
      <c r="N19" s="40" t="e">
        <f t="shared" si="20"/>
        <v>#DIV/0!</v>
      </c>
      <c r="O19" s="40" t="e">
        <f t="shared" si="21"/>
        <v>#DIV/0!</v>
      </c>
      <c r="P19" s="44" t="e">
        <f t="shared" si="22"/>
        <v>#DIV/0!</v>
      </c>
      <c r="Q19" s="46">
        <f t="shared" si="23"/>
        <v>0</v>
      </c>
      <c r="R19" s="46">
        <f t="shared" si="24"/>
        <v>0</v>
      </c>
      <c r="S19" s="48" t="e">
        <f t="shared" si="25"/>
        <v>#DIV/0!</v>
      </c>
      <c r="T19" s="44" t="e">
        <f t="shared" si="26"/>
        <v>#DIV/0!</v>
      </c>
      <c r="U19" s="44" t="e">
        <f t="shared" si="27"/>
        <v>#DIV/0!</v>
      </c>
      <c r="V19" s="44" t="e">
        <f t="shared" si="28"/>
        <v>#DIV/0!</v>
      </c>
      <c r="W19" s="23"/>
      <c r="X19" s="207"/>
      <c r="Y19" s="207"/>
      <c r="Z19" s="207"/>
    </row>
    <row r="20" spans="1:27">
      <c r="A20" s="99">
        <v>75000</v>
      </c>
      <c r="B20" s="27" t="s">
        <v>26</v>
      </c>
      <c r="C20" s="30">
        <f>6*E15</f>
        <v>6</v>
      </c>
      <c r="D20" s="105">
        <f t="shared" si="14"/>
        <v>0.45</v>
      </c>
      <c r="E20" s="2" t="s">
        <v>32</v>
      </c>
      <c r="F20" s="4"/>
      <c r="G20" s="35"/>
      <c r="H20" s="50"/>
      <c r="I20" s="38">
        <f t="shared" si="15"/>
        <v>0</v>
      </c>
      <c r="J20" s="9" t="e">
        <f t="shared" si="16"/>
        <v>#DIV/0!</v>
      </c>
      <c r="K20" s="40" t="e">
        <f t="shared" si="17"/>
        <v>#DIV/0!</v>
      </c>
      <c r="L20" s="40" t="e">
        <f t="shared" si="18"/>
        <v>#DIV/0!</v>
      </c>
      <c r="M20" s="107" t="e">
        <f t="shared" si="19"/>
        <v>#DIV/0!</v>
      </c>
      <c r="N20" s="40" t="e">
        <f t="shared" si="20"/>
        <v>#DIV/0!</v>
      </c>
      <c r="O20" s="40" t="e">
        <f t="shared" si="21"/>
        <v>#DIV/0!</v>
      </c>
      <c r="P20" s="44" t="e">
        <f t="shared" si="22"/>
        <v>#DIV/0!</v>
      </c>
      <c r="Q20" s="46">
        <f t="shared" si="23"/>
        <v>0</v>
      </c>
      <c r="R20" s="46">
        <f t="shared" si="24"/>
        <v>0</v>
      </c>
      <c r="S20" s="48" t="e">
        <f t="shared" si="25"/>
        <v>#DIV/0!</v>
      </c>
      <c r="T20" s="44" t="e">
        <f t="shared" si="26"/>
        <v>#DIV/0!</v>
      </c>
      <c r="U20" s="44" t="e">
        <f t="shared" si="27"/>
        <v>#DIV/0!</v>
      </c>
      <c r="V20" s="44" t="e">
        <f t="shared" si="28"/>
        <v>#DIV/0!</v>
      </c>
      <c r="W20" s="23"/>
      <c r="X20" s="207"/>
      <c r="Y20" s="207"/>
      <c r="Z20" s="207"/>
    </row>
    <row r="21" spans="1:27">
      <c r="A21" s="99">
        <v>184506</v>
      </c>
      <c r="B21" s="27" t="s">
        <v>26</v>
      </c>
      <c r="C21" s="30">
        <f>4*E15</f>
        <v>4</v>
      </c>
      <c r="D21" s="53">
        <f t="shared" si="14"/>
        <v>0.73802400000000001</v>
      </c>
      <c r="E21" s="114">
        <f>D23-D15-D16-D17-E15</f>
        <v>1.7318000000000007</v>
      </c>
      <c r="F21" s="4"/>
      <c r="G21" s="35"/>
      <c r="H21" s="50"/>
      <c r="I21" s="64">
        <f t="shared" si="15"/>
        <v>0</v>
      </c>
      <c r="J21" s="66" t="e">
        <f t="shared" si="16"/>
        <v>#DIV/0!</v>
      </c>
      <c r="K21" s="115" t="e">
        <f t="shared" si="17"/>
        <v>#DIV/0!</v>
      </c>
      <c r="L21" s="115" t="e">
        <f t="shared" si="18"/>
        <v>#DIV/0!</v>
      </c>
      <c r="M21" s="107" t="e">
        <f t="shared" si="19"/>
        <v>#DIV/0!</v>
      </c>
      <c r="N21" s="115" t="e">
        <f t="shared" si="20"/>
        <v>#DIV/0!</v>
      </c>
      <c r="O21" s="115" t="e">
        <f t="shared" si="21"/>
        <v>#DIV/0!</v>
      </c>
      <c r="P21" s="44" t="e">
        <f t="shared" si="22"/>
        <v>#DIV/0!</v>
      </c>
      <c r="Q21" s="119">
        <f t="shared" si="23"/>
        <v>0</v>
      </c>
      <c r="R21" s="46">
        <f t="shared" si="24"/>
        <v>0</v>
      </c>
      <c r="S21" s="48" t="e">
        <f t="shared" si="25"/>
        <v>#DIV/0!</v>
      </c>
      <c r="T21" s="70" t="e">
        <f t="shared" si="26"/>
        <v>#DIV/0!</v>
      </c>
      <c r="U21" s="70" t="e">
        <f t="shared" si="27"/>
        <v>#DIV/0!</v>
      </c>
      <c r="V21" s="70" t="e">
        <f t="shared" si="28"/>
        <v>#DIV/0!</v>
      </c>
      <c r="W21" s="23"/>
      <c r="X21" s="207"/>
      <c r="Y21" s="207"/>
      <c r="Z21" s="207"/>
    </row>
    <row r="22" spans="1:27">
      <c r="A22" s="99">
        <v>734388</v>
      </c>
      <c r="B22" s="63" t="s">
        <v>26</v>
      </c>
      <c r="C22" s="68">
        <f>2*E15</f>
        <v>2</v>
      </c>
      <c r="D22" s="72">
        <f t="shared" si="14"/>
        <v>1.4687760000000001</v>
      </c>
      <c r="E22" s="71" t="s">
        <v>34</v>
      </c>
      <c r="F22" s="4"/>
      <c r="G22" s="35"/>
      <c r="H22" s="50"/>
      <c r="I22" s="64">
        <f>(H23+G22*500)/1500</f>
        <v>0</v>
      </c>
      <c r="J22" s="66" t="e">
        <f t="shared" si="16"/>
        <v>#DIV/0!</v>
      </c>
      <c r="K22" s="115" t="e">
        <f t="shared" si="17"/>
        <v>#DIV/0!</v>
      </c>
      <c r="L22" s="115" t="e">
        <f t="shared" si="18"/>
        <v>#DIV/0!</v>
      </c>
      <c r="M22" s="107" t="e">
        <f t="shared" si="19"/>
        <v>#DIV/0!</v>
      </c>
      <c r="N22" s="115" t="e">
        <f t="shared" si="20"/>
        <v>#DIV/0!</v>
      </c>
      <c r="O22" s="115" t="e">
        <f t="shared" si="21"/>
        <v>#DIV/0!</v>
      </c>
      <c r="P22" s="44" t="e">
        <f t="shared" si="22"/>
        <v>#DIV/0!</v>
      </c>
      <c r="Q22" s="119">
        <f t="shared" si="23"/>
        <v>0</v>
      </c>
      <c r="R22" s="46">
        <f t="shared" si="24"/>
        <v>0</v>
      </c>
      <c r="S22" s="48" t="e">
        <f t="shared" si="25"/>
        <v>#DIV/0!</v>
      </c>
      <c r="T22" s="70" t="e">
        <f t="shared" si="26"/>
        <v>#DIV/0!</v>
      </c>
      <c r="U22" s="70" t="e">
        <f t="shared" si="27"/>
        <v>#DIV/0!</v>
      </c>
      <c r="V22" s="70" t="e">
        <f t="shared" si="28"/>
        <v>#DIV/0!</v>
      </c>
      <c r="W22" s="23"/>
    </row>
    <row r="23" spans="1:27">
      <c r="A23" s="76" t="s">
        <v>35</v>
      </c>
      <c r="B23" s="123">
        <f>SUM(D16:D22)+D15*0.1</f>
        <v>2.7463000000000002</v>
      </c>
      <c r="C23" s="79" t="s">
        <v>36</v>
      </c>
      <c r="D23" s="124">
        <f>SUM(D15:D22)</f>
        <v>2.7553000000000001</v>
      </c>
      <c r="E23" s="51">
        <f>0.44</f>
        <v>0.44</v>
      </c>
      <c r="F23" s="4"/>
      <c r="G23" s="35"/>
      <c r="H23" s="35"/>
      <c r="I23" s="64">
        <f>(H23+G23*500)/1500</f>
        <v>0</v>
      </c>
      <c r="J23" s="66" t="e">
        <f t="shared" si="16"/>
        <v>#DIV/0!</v>
      </c>
      <c r="K23" s="115" t="e">
        <f t="shared" si="17"/>
        <v>#DIV/0!</v>
      </c>
      <c r="L23" s="115" t="e">
        <f t="shared" si="18"/>
        <v>#DIV/0!</v>
      </c>
      <c r="M23" s="107" t="e">
        <f t="shared" si="19"/>
        <v>#DIV/0!</v>
      </c>
      <c r="N23" s="115" t="e">
        <f t="shared" si="20"/>
        <v>#DIV/0!</v>
      </c>
      <c r="O23" s="115" t="e">
        <f t="shared" si="21"/>
        <v>#DIV/0!</v>
      </c>
      <c r="P23" s="44" t="e">
        <f t="shared" si="22"/>
        <v>#DIV/0!</v>
      </c>
      <c r="Q23" s="119">
        <f t="shared" si="23"/>
        <v>0</v>
      </c>
      <c r="R23" s="46">
        <f t="shared" si="24"/>
        <v>0</v>
      </c>
      <c r="S23" s="48" t="e">
        <f t="shared" si="25"/>
        <v>#DIV/0!</v>
      </c>
      <c r="T23" s="70" t="e">
        <f t="shared" si="26"/>
        <v>#DIV/0!</v>
      </c>
      <c r="U23" s="70" t="e">
        <f t="shared" si="27"/>
        <v>#DIV/0!</v>
      </c>
      <c r="V23" s="70" t="e">
        <f t="shared" si="28"/>
        <v>#DIV/0!</v>
      </c>
      <c r="W23" s="23"/>
      <c r="X23" s="208" t="s">
        <v>43</v>
      </c>
      <c r="Y23" s="205"/>
      <c r="Z23" s="209"/>
    </row>
    <row r="24" spans="1:27">
      <c r="A24" s="4"/>
      <c r="B24" s="4"/>
      <c r="C24" s="4"/>
      <c r="D24" s="4"/>
      <c r="E24" s="125">
        <f>D23-D15-E15</f>
        <v>1.7453000000000003</v>
      </c>
      <c r="F24" s="4"/>
      <c r="G24" s="89"/>
      <c r="H24" s="126"/>
      <c r="I24" s="127"/>
      <c r="J24" s="128"/>
      <c r="K24" s="103"/>
      <c r="L24" s="103"/>
      <c r="M24" s="98" t="s">
        <v>38</v>
      </c>
      <c r="N24" s="98" t="s">
        <v>40</v>
      </c>
      <c r="O24" s="103"/>
      <c r="P24" s="103"/>
      <c r="Q24" s="103"/>
      <c r="R24" s="103"/>
      <c r="S24" s="103"/>
      <c r="T24" s="129"/>
      <c r="U24" s="129"/>
      <c r="V24" s="129"/>
      <c r="W24" s="23"/>
      <c r="X24" s="201" t="s">
        <v>10</v>
      </c>
      <c r="Y24" s="195" t="s">
        <v>44</v>
      </c>
      <c r="Z24" s="196"/>
    </row>
    <row r="25" spans="1:27" ht="15.75">
      <c r="A25" s="212" t="s">
        <v>2</v>
      </c>
      <c r="B25" s="213"/>
      <c r="C25" s="2" t="s">
        <v>3</v>
      </c>
      <c r="D25" s="2" t="s">
        <v>4</v>
      </c>
      <c r="E25" s="97" t="s">
        <v>5</v>
      </c>
      <c r="F25" s="4"/>
      <c r="G25" s="130" t="s">
        <v>6</v>
      </c>
      <c r="H25" s="7" t="s">
        <v>7</v>
      </c>
      <c r="I25" s="131" t="s">
        <v>8</v>
      </c>
      <c r="J25" s="66" t="s">
        <v>9</v>
      </c>
      <c r="K25" s="24" t="s">
        <v>10</v>
      </c>
      <c r="L25" s="24" t="s">
        <v>11</v>
      </c>
      <c r="M25" s="16" t="s">
        <v>19</v>
      </c>
      <c r="N25" s="18" t="s">
        <v>12</v>
      </c>
      <c r="O25" s="24" t="s">
        <v>13</v>
      </c>
      <c r="P25" s="24" t="s">
        <v>14</v>
      </c>
      <c r="Q25" s="24" t="s">
        <v>15</v>
      </c>
      <c r="R25" s="24" t="s">
        <v>16</v>
      </c>
      <c r="S25" s="20" t="s">
        <v>18</v>
      </c>
      <c r="T25" s="22" t="s">
        <v>20</v>
      </c>
      <c r="U25" s="24" t="s">
        <v>22</v>
      </c>
      <c r="V25" s="22" t="s">
        <v>23</v>
      </c>
      <c r="W25" s="23"/>
      <c r="X25" s="203"/>
      <c r="Y25" s="199"/>
      <c r="Z25" s="200"/>
    </row>
    <row r="26" spans="1:27" ht="16.5" customHeight="1">
      <c r="A26" s="99">
        <v>1</v>
      </c>
      <c r="B26" s="27" t="s">
        <v>26</v>
      </c>
      <c r="C26" s="30">
        <f>10000*E26</f>
        <v>30000</v>
      </c>
      <c r="D26" s="30">
        <f t="shared" ref="D26:D33" si="29">C26*A26/1000000</f>
        <v>0.03</v>
      </c>
      <c r="E26" s="106">
        <v>3</v>
      </c>
      <c r="F26" s="4"/>
      <c r="G26" s="35"/>
      <c r="H26" s="35"/>
      <c r="I26" s="64">
        <f t="shared" ref="I26:I34" si="30">(H26+G26*500)/1500</f>
        <v>0</v>
      </c>
      <c r="J26" s="66" t="e">
        <f t="shared" ref="J26:J34" si="31">I26/G26</f>
        <v>#DIV/0!</v>
      </c>
      <c r="K26" s="115" t="e">
        <f t="shared" ref="K26:K34" si="32">(J26*(D$34-E$26)+(1-J26)*(E$28))*G26</f>
        <v>#DIV/0!</v>
      </c>
      <c r="L26" s="115" t="e">
        <f t="shared" ref="L26:L34" si="33">(J26*E$30+(1-J26)*(E$28))*G26</f>
        <v>#DIV/0!</v>
      </c>
      <c r="M26" s="107" t="e">
        <f t="shared" ref="M26:M34" si="34">(J26*(B$34-E$26)+(1-J26)*(E$28))*G26</f>
        <v>#DIV/0!</v>
      </c>
      <c r="N26" s="115" t="e">
        <f t="shared" ref="N26:N34" si="35">(J26*E$32+(1-J26)*(-E$26))*G26</f>
        <v>#DIV/0!</v>
      </c>
      <c r="O26" s="115" t="e">
        <f t="shared" ref="O26:O34" si="36">(J26*($D$34-$D$26-$D$27-$D$28-$E$26)+(1-J26)*(($D$27+$D$28)*0.1-$E$26))*G26</f>
        <v>#DIV/0!</v>
      </c>
      <c r="P26" s="70" t="e">
        <f t="shared" ref="P26:P34" si="37">H26/G26</f>
        <v>#DIV/0!</v>
      </c>
      <c r="Q26" s="119">
        <f t="shared" ref="Q26:Q34" si="38">G26*E$34</f>
        <v>0</v>
      </c>
      <c r="R26" s="119">
        <f t="shared" ref="R26:R34" si="39">G26*0.24*0.183</f>
        <v>0</v>
      </c>
      <c r="S26" s="48" t="e">
        <f t="shared" ref="S26:S34" si="40">O26+R26</f>
        <v>#DIV/0!</v>
      </c>
      <c r="T26" s="70" t="e">
        <f t="shared" ref="T26:T34" si="41">R26+N26</f>
        <v>#DIV/0!</v>
      </c>
      <c r="U26" s="70" t="e">
        <f t="shared" ref="U26:U34" si="42">(T26+V26)/2</f>
        <v>#DIV/0!</v>
      </c>
      <c r="V26" s="70" t="e">
        <f t="shared" ref="V26:V34" si="43">R26+K26</f>
        <v>#DIV/0!</v>
      </c>
      <c r="W26" s="23"/>
      <c r="X26" s="201" t="s">
        <v>11</v>
      </c>
      <c r="Y26" s="195" t="s">
        <v>45</v>
      </c>
      <c r="Z26" s="196"/>
      <c r="AA26" s="194"/>
    </row>
    <row r="27" spans="1:27" ht="15.75" customHeight="1">
      <c r="A27" s="99">
        <v>30</v>
      </c>
      <c r="B27" s="27" t="s">
        <v>26</v>
      </c>
      <c r="C27" s="30">
        <f>200*E26</f>
        <v>600</v>
      </c>
      <c r="D27" s="30">
        <f t="shared" si="29"/>
        <v>1.7999999999999999E-2</v>
      </c>
      <c r="E27" s="2" t="s">
        <v>28</v>
      </c>
      <c r="F27" s="4"/>
      <c r="G27" s="154"/>
      <c r="H27" s="35"/>
      <c r="I27" s="64">
        <f t="shared" si="30"/>
        <v>0</v>
      </c>
      <c r="J27" s="66" t="e">
        <f t="shared" si="31"/>
        <v>#DIV/0!</v>
      </c>
      <c r="K27" s="115" t="e">
        <f t="shared" si="32"/>
        <v>#DIV/0!</v>
      </c>
      <c r="L27" s="115" t="e">
        <f t="shared" si="33"/>
        <v>#DIV/0!</v>
      </c>
      <c r="M27" s="107" t="e">
        <f t="shared" si="34"/>
        <v>#DIV/0!</v>
      </c>
      <c r="N27" s="115" t="e">
        <f t="shared" si="35"/>
        <v>#DIV/0!</v>
      </c>
      <c r="O27" s="115" t="e">
        <f t="shared" si="36"/>
        <v>#DIV/0!</v>
      </c>
      <c r="P27" s="70" t="e">
        <f t="shared" si="37"/>
        <v>#DIV/0!</v>
      </c>
      <c r="Q27" s="119">
        <f t="shared" si="38"/>
        <v>0</v>
      </c>
      <c r="R27" s="119">
        <f t="shared" si="39"/>
        <v>0</v>
      </c>
      <c r="S27" s="48" t="e">
        <f t="shared" si="40"/>
        <v>#DIV/0!</v>
      </c>
      <c r="T27" s="70" t="e">
        <f t="shared" si="41"/>
        <v>#DIV/0!</v>
      </c>
      <c r="U27" s="70" t="e">
        <f t="shared" si="42"/>
        <v>#DIV/0!</v>
      </c>
      <c r="V27" s="70" t="e">
        <f t="shared" si="43"/>
        <v>#DIV/0!</v>
      </c>
      <c r="W27" s="23"/>
      <c r="X27" s="202"/>
      <c r="Y27" s="197"/>
      <c r="Z27" s="198"/>
      <c r="AA27" s="194"/>
    </row>
    <row r="28" spans="1:27" ht="16.5" customHeight="1">
      <c r="A28" s="99">
        <v>75</v>
      </c>
      <c r="B28" s="27" t="s">
        <v>26</v>
      </c>
      <c r="C28" s="30">
        <f>100*E26</f>
        <v>300</v>
      </c>
      <c r="D28" s="30">
        <f t="shared" si="29"/>
        <v>2.2499999999999999E-2</v>
      </c>
      <c r="E28" s="62">
        <f>(D26+D27+D28)*0.1-E26</f>
        <v>-2.99295</v>
      </c>
      <c r="F28" s="4"/>
      <c r="G28" s="154"/>
      <c r="H28" s="154"/>
      <c r="I28" s="64">
        <f t="shared" si="30"/>
        <v>0</v>
      </c>
      <c r="J28" s="66" t="e">
        <f t="shared" si="31"/>
        <v>#DIV/0!</v>
      </c>
      <c r="K28" s="115" t="e">
        <f t="shared" si="32"/>
        <v>#DIV/0!</v>
      </c>
      <c r="L28" s="115" t="e">
        <f t="shared" si="33"/>
        <v>#DIV/0!</v>
      </c>
      <c r="M28" s="107" t="e">
        <f t="shared" si="34"/>
        <v>#DIV/0!</v>
      </c>
      <c r="N28" s="115" t="e">
        <f t="shared" si="35"/>
        <v>#DIV/0!</v>
      </c>
      <c r="O28" s="115" t="e">
        <f t="shared" si="36"/>
        <v>#DIV/0!</v>
      </c>
      <c r="P28" s="70" t="e">
        <f t="shared" si="37"/>
        <v>#DIV/0!</v>
      </c>
      <c r="Q28" s="119">
        <f t="shared" si="38"/>
        <v>0</v>
      </c>
      <c r="R28" s="119">
        <f t="shared" si="39"/>
        <v>0</v>
      </c>
      <c r="S28" s="48" t="e">
        <f t="shared" si="40"/>
        <v>#DIV/0!</v>
      </c>
      <c r="T28" s="70" t="e">
        <f t="shared" si="41"/>
        <v>#DIV/0!</v>
      </c>
      <c r="U28" s="70" t="e">
        <f t="shared" si="42"/>
        <v>#DIV/0!</v>
      </c>
      <c r="V28" s="70" t="e">
        <f t="shared" si="43"/>
        <v>#DIV/0!</v>
      </c>
      <c r="W28" s="23"/>
      <c r="X28" s="203"/>
      <c r="Y28" s="199"/>
      <c r="Z28" s="200"/>
      <c r="AA28" s="194"/>
    </row>
    <row r="29" spans="1:27" ht="15.75" customHeight="1">
      <c r="A29" s="99">
        <v>1000</v>
      </c>
      <c r="B29" s="27" t="s">
        <v>26</v>
      </c>
      <c r="C29" s="30">
        <f>25*E26</f>
        <v>75</v>
      </c>
      <c r="D29" s="30">
        <f t="shared" si="29"/>
        <v>7.4999999999999997E-2</v>
      </c>
      <c r="E29" s="2" t="s">
        <v>29</v>
      </c>
      <c r="F29" s="4"/>
      <c r="G29" s="154"/>
      <c r="H29" s="154"/>
      <c r="I29" s="64">
        <f t="shared" si="30"/>
        <v>0</v>
      </c>
      <c r="J29" s="66" t="e">
        <f t="shared" si="31"/>
        <v>#DIV/0!</v>
      </c>
      <c r="K29" s="115" t="e">
        <f t="shared" si="32"/>
        <v>#DIV/0!</v>
      </c>
      <c r="L29" s="115" t="e">
        <f t="shared" si="33"/>
        <v>#DIV/0!</v>
      </c>
      <c r="M29" s="107" t="e">
        <f t="shared" si="34"/>
        <v>#DIV/0!</v>
      </c>
      <c r="N29" s="115" t="e">
        <f t="shared" si="35"/>
        <v>#DIV/0!</v>
      </c>
      <c r="O29" s="115" t="e">
        <f t="shared" si="36"/>
        <v>#DIV/0!</v>
      </c>
      <c r="P29" s="70" t="e">
        <f t="shared" si="37"/>
        <v>#DIV/0!</v>
      </c>
      <c r="Q29" s="119">
        <f t="shared" si="38"/>
        <v>0</v>
      </c>
      <c r="R29" s="119">
        <f t="shared" si="39"/>
        <v>0</v>
      </c>
      <c r="S29" s="48" t="e">
        <f t="shared" si="40"/>
        <v>#DIV/0!</v>
      </c>
      <c r="T29" s="70" t="e">
        <f t="shared" si="41"/>
        <v>#DIV/0!</v>
      </c>
      <c r="U29" s="70" t="e">
        <f t="shared" si="42"/>
        <v>#DIV/0!</v>
      </c>
      <c r="V29" s="70" t="e">
        <f t="shared" si="43"/>
        <v>#DIV/0!</v>
      </c>
      <c r="W29" s="23"/>
      <c r="X29" s="201" t="s">
        <v>12</v>
      </c>
      <c r="Y29" s="195" t="s">
        <v>46</v>
      </c>
      <c r="Z29" s="196"/>
      <c r="AA29" s="194"/>
    </row>
    <row r="30" spans="1:27" ht="16.5" customHeight="1">
      <c r="A30" s="99">
        <v>5000</v>
      </c>
      <c r="B30" s="27" t="s">
        <v>26</v>
      </c>
      <c r="C30" s="30">
        <f>10*E26</f>
        <v>30</v>
      </c>
      <c r="D30" s="30">
        <f t="shared" si="29"/>
        <v>0.15</v>
      </c>
      <c r="E30" s="62">
        <f>(D26+D27+D28)*0.1+D34-D26-D27-D28-E26</f>
        <v>5.2024499999999989</v>
      </c>
      <c r="F30" s="4"/>
      <c r="G30" s="154"/>
      <c r="H30" s="154"/>
      <c r="I30" s="64">
        <f t="shared" si="30"/>
        <v>0</v>
      </c>
      <c r="J30" s="66" t="e">
        <f t="shared" si="31"/>
        <v>#DIV/0!</v>
      </c>
      <c r="K30" s="115" t="e">
        <f t="shared" si="32"/>
        <v>#DIV/0!</v>
      </c>
      <c r="L30" s="115" t="e">
        <f t="shared" si="33"/>
        <v>#DIV/0!</v>
      </c>
      <c r="M30" s="107" t="e">
        <f t="shared" si="34"/>
        <v>#DIV/0!</v>
      </c>
      <c r="N30" s="115" t="e">
        <f t="shared" si="35"/>
        <v>#DIV/0!</v>
      </c>
      <c r="O30" s="115" t="e">
        <f t="shared" si="36"/>
        <v>#DIV/0!</v>
      </c>
      <c r="P30" s="70" t="e">
        <f t="shared" si="37"/>
        <v>#DIV/0!</v>
      </c>
      <c r="Q30" s="119">
        <f t="shared" si="38"/>
        <v>0</v>
      </c>
      <c r="R30" s="119">
        <f t="shared" si="39"/>
        <v>0</v>
      </c>
      <c r="S30" s="48" t="e">
        <f t="shared" si="40"/>
        <v>#DIV/0!</v>
      </c>
      <c r="T30" s="70" t="e">
        <f t="shared" si="41"/>
        <v>#DIV/0!</v>
      </c>
      <c r="U30" s="70" t="e">
        <f t="shared" si="42"/>
        <v>#DIV/0!</v>
      </c>
      <c r="V30" s="70" t="e">
        <f t="shared" si="43"/>
        <v>#DIV/0!</v>
      </c>
      <c r="W30" s="23"/>
      <c r="X30" s="202"/>
      <c r="Y30" s="197"/>
      <c r="Z30" s="198"/>
      <c r="AA30" s="194"/>
    </row>
    <row r="31" spans="1:27" ht="15.75" customHeight="1">
      <c r="A31" s="99">
        <v>75000</v>
      </c>
      <c r="B31" s="27" t="s">
        <v>26</v>
      </c>
      <c r="C31" s="30">
        <f>6*E26</f>
        <v>18</v>
      </c>
      <c r="D31" s="105">
        <f t="shared" si="29"/>
        <v>1.35</v>
      </c>
      <c r="E31" s="2" t="s">
        <v>32</v>
      </c>
      <c r="F31" s="4"/>
      <c r="G31" s="154"/>
      <c r="H31" s="154"/>
      <c r="I31" s="64">
        <f t="shared" si="30"/>
        <v>0</v>
      </c>
      <c r="J31" s="66" t="e">
        <f t="shared" si="31"/>
        <v>#DIV/0!</v>
      </c>
      <c r="K31" s="115" t="e">
        <f t="shared" si="32"/>
        <v>#DIV/0!</v>
      </c>
      <c r="L31" s="115" t="e">
        <f t="shared" si="33"/>
        <v>#DIV/0!</v>
      </c>
      <c r="M31" s="107" t="e">
        <f t="shared" si="34"/>
        <v>#DIV/0!</v>
      </c>
      <c r="N31" s="115" t="e">
        <f t="shared" si="35"/>
        <v>#DIV/0!</v>
      </c>
      <c r="O31" s="115" t="e">
        <f t="shared" si="36"/>
        <v>#DIV/0!</v>
      </c>
      <c r="P31" s="70" t="e">
        <f t="shared" si="37"/>
        <v>#DIV/0!</v>
      </c>
      <c r="Q31" s="119">
        <f t="shared" si="38"/>
        <v>0</v>
      </c>
      <c r="R31" s="119">
        <f t="shared" si="39"/>
        <v>0</v>
      </c>
      <c r="S31" s="48" t="e">
        <f t="shared" si="40"/>
        <v>#DIV/0!</v>
      </c>
      <c r="T31" s="70" t="e">
        <f t="shared" si="41"/>
        <v>#DIV/0!</v>
      </c>
      <c r="U31" s="70" t="e">
        <f t="shared" si="42"/>
        <v>#DIV/0!</v>
      </c>
      <c r="V31" s="70" t="e">
        <f t="shared" si="43"/>
        <v>#DIV/0!</v>
      </c>
      <c r="W31" s="23"/>
      <c r="X31" s="203"/>
      <c r="Y31" s="199"/>
      <c r="Z31" s="200"/>
      <c r="AA31" s="194"/>
    </row>
    <row r="32" spans="1:27" ht="16.5" customHeight="1">
      <c r="A32" s="99">
        <v>184506</v>
      </c>
      <c r="B32" s="27" t="s">
        <v>26</v>
      </c>
      <c r="C32" s="30">
        <f>4*E26</f>
        <v>12</v>
      </c>
      <c r="D32" s="53">
        <f t="shared" si="29"/>
        <v>2.2140719999999998</v>
      </c>
      <c r="E32" s="114">
        <f>D34-D26-D27-D28-E26</f>
        <v>5.1953999999999994</v>
      </c>
      <c r="F32" s="4"/>
      <c r="G32" s="154"/>
      <c r="H32" s="154"/>
      <c r="I32" s="64">
        <f t="shared" si="30"/>
        <v>0</v>
      </c>
      <c r="J32" s="66" t="e">
        <f t="shared" si="31"/>
        <v>#DIV/0!</v>
      </c>
      <c r="K32" s="115" t="e">
        <f t="shared" si="32"/>
        <v>#DIV/0!</v>
      </c>
      <c r="L32" s="115" t="e">
        <f t="shared" si="33"/>
        <v>#DIV/0!</v>
      </c>
      <c r="M32" s="107" t="e">
        <f t="shared" si="34"/>
        <v>#DIV/0!</v>
      </c>
      <c r="N32" s="115" t="e">
        <f t="shared" si="35"/>
        <v>#DIV/0!</v>
      </c>
      <c r="O32" s="115" t="e">
        <f t="shared" si="36"/>
        <v>#DIV/0!</v>
      </c>
      <c r="P32" s="70" t="e">
        <f t="shared" si="37"/>
        <v>#DIV/0!</v>
      </c>
      <c r="Q32" s="119">
        <f t="shared" si="38"/>
        <v>0</v>
      </c>
      <c r="R32" s="119">
        <f t="shared" si="39"/>
        <v>0</v>
      </c>
      <c r="S32" s="48" t="e">
        <f t="shared" si="40"/>
        <v>#DIV/0!</v>
      </c>
      <c r="T32" s="70" t="e">
        <f t="shared" si="41"/>
        <v>#DIV/0!</v>
      </c>
      <c r="U32" s="70" t="e">
        <f t="shared" si="42"/>
        <v>#DIV/0!</v>
      </c>
      <c r="V32" s="70" t="e">
        <f t="shared" si="43"/>
        <v>#DIV/0!</v>
      </c>
      <c r="W32" s="23"/>
      <c r="AA32" s="194"/>
    </row>
    <row r="33" spans="1:27" ht="16.5" customHeight="1">
      <c r="A33" s="99">
        <v>734388</v>
      </c>
      <c r="B33" s="63" t="s">
        <v>26</v>
      </c>
      <c r="C33" s="68">
        <f>2*E26</f>
        <v>6</v>
      </c>
      <c r="D33" s="72">
        <f t="shared" si="29"/>
        <v>4.4063280000000002</v>
      </c>
      <c r="E33" s="71" t="s">
        <v>34</v>
      </c>
      <c r="F33" s="4"/>
      <c r="G33" s="154"/>
      <c r="H33" s="154"/>
      <c r="I33" s="64">
        <f t="shared" si="30"/>
        <v>0</v>
      </c>
      <c r="J33" s="66" t="e">
        <f t="shared" si="31"/>
        <v>#DIV/0!</v>
      </c>
      <c r="K33" s="115" t="e">
        <f t="shared" si="32"/>
        <v>#DIV/0!</v>
      </c>
      <c r="L33" s="115" t="e">
        <f t="shared" si="33"/>
        <v>#DIV/0!</v>
      </c>
      <c r="M33" s="107" t="e">
        <f t="shared" si="34"/>
        <v>#DIV/0!</v>
      </c>
      <c r="N33" s="115" t="e">
        <f t="shared" si="35"/>
        <v>#DIV/0!</v>
      </c>
      <c r="O33" s="115" t="e">
        <f t="shared" si="36"/>
        <v>#DIV/0!</v>
      </c>
      <c r="P33" s="70" t="e">
        <f t="shared" si="37"/>
        <v>#DIV/0!</v>
      </c>
      <c r="Q33" s="119">
        <f t="shared" si="38"/>
        <v>0</v>
      </c>
      <c r="R33" s="119">
        <f t="shared" si="39"/>
        <v>0</v>
      </c>
      <c r="S33" s="48" t="e">
        <f t="shared" si="40"/>
        <v>#DIV/0!</v>
      </c>
      <c r="T33" s="70" t="e">
        <f t="shared" si="41"/>
        <v>#DIV/0!</v>
      </c>
      <c r="U33" s="70" t="e">
        <f t="shared" si="42"/>
        <v>#DIV/0!</v>
      </c>
      <c r="V33" s="70" t="e">
        <f t="shared" si="43"/>
        <v>#DIV/0!</v>
      </c>
      <c r="W33" s="23"/>
      <c r="X33" s="204" t="s">
        <v>47</v>
      </c>
      <c r="Y33" s="205"/>
      <c r="Z33" s="205"/>
      <c r="AA33" s="194"/>
    </row>
    <row r="34" spans="1:27" ht="16.5" customHeight="1">
      <c r="A34" s="76" t="s">
        <v>35</v>
      </c>
      <c r="B34" s="123">
        <f>SUM(D27:D33)+D26*0.1</f>
        <v>8.238900000000001</v>
      </c>
      <c r="C34" s="79" t="s">
        <v>36</v>
      </c>
      <c r="D34" s="124">
        <f>SUM(D26:D33)</f>
        <v>8.2659000000000002</v>
      </c>
      <c r="E34" s="51">
        <f>1.32</f>
        <v>1.32</v>
      </c>
      <c r="F34" s="4"/>
      <c r="G34" s="154"/>
      <c r="H34" s="154"/>
      <c r="I34" s="64">
        <f t="shared" si="30"/>
        <v>0</v>
      </c>
      <c r="J34" s="66" t="e">
        <f t="shared" si="31"/>
        <v>#DIV/0!</v>
      </c>
      <c r="K34" s="115" t="e">
        <f t="shared" si="32"/>
        <v>#DIV/0!</v>
      </c>
      <c r="L34" s="115" t="e">
        <f t="shared" si="33"/>
        <v>#DIV/0!</v>
      </c>
      <c r="M34" s="107" t="e">
        <f t="shared" si="34"/>
        <v>#DIV/0!</v>
      </c>
      <c r="N34" s="115" t="e">
        <f t="shared" si="35"/>
        <v>#DIV/0!</v>
      </c>
      <c r="O34" s="115" t="e">
        <f t="shared" si="36"/>
        <v>#DIV/0!</v>
      </c>
      <c r="P34" s="70" t="e">
        <f t="shared" si="37"/>
        <v>#DIV/0!</v>
      </c>
      <c r="Q34" s="119">
        <f t="shared" si="38"/>
        <v>0</v>
      </c>
      <c r="R34" s="119">
        <f t="shared" si="39"/>
        <v>0</v>
      </c>
      <c r="S34" s="48" t="e">
        <f t="shared" si="40"/>
        <v>#DIV/0!</v>
      </c>
      <c r="T34" s="70" t="e">
        <f t="shared" si="41"/>
        <v>#DIV/0!</v>
      </c>
      <c r="U34" s="70" t="e">
        <f t="shared" si="42"/>
        <v>#DIV/0!</v>
      </c>
      <c r="V34" s="70" t="e">
        <f t="shared" si="43"/>
        <v>#DIV/0!</v>
      </c>
      <c r="W34" s="23"/>
      <c r="X34" s="133" t="s">
        <v>48</v>
      </c>
      <c r="Y34" s="133" t="s">
        <v>49</v>
      </c>
      <c r="Z34" s="133">
        <v>8.3000000000000007</v>
      </c>
      <c r="AA34" s="194"/>
    </row>
    <row r="35" spans="1:27" ht="15.75" customHeight="1" thickBot="1">
      <c r="E35" s="125">
        <f>D34-D26-E26</f>
        <v>5.2359000000000009</v>
      </c>
      <c r="G35" s="89"/>
      <c r="H35" s="126"/>
      <c r="I35" s="135"/>
      <c r="J35" s="135"/>
      <c r="K35" s="135"/>
      <c r="L35" s="135"/>
      <c r="M35" s="136"/>
      <c r="N35" s="98" t="s">
        <v>40</v>
      </c>
      <c r="O35" s="135"/>
      <c r="P35" s="135"/>
      <c r="Q35" s="135"/>
      <c r="R35" s="135"/>
      <c r="S35" s="135"/>
      <c r="T35" s="135"/>
      <c r="U35" s="135"/>
      <c r="V35" s="135"/>
      <c r="W35" s="23"/>
      <c r="X35" s="133" t="s">
        <v>50</v>
      </c>
      <c r="Y35" s="133" t="s">
        <v>51</v>
      </c>
      <c r="Z35" s="133">
        <v>14.2</v>
      </c>
    </row>
    <row r="36" spans="1:27" ht="15.75">
      <c r="A36" s="212" t="s">
        <v>2</v>
      </c>
      <c r="B36" s="216"/>
      <c r="C36" s="2" t="s">
        <v>3</v>
      </c>
      <c r="D36" s="2" t="s">
        <v>4</v>
      </c>
      <c r="E36" s="97" t="s">
        <v>5</v>
      </c>
      <c r="F36" s="4"/>
      <c r="G36" s="130" t="s">
        <v>6</v>
      </c>
      <c r="H36" s="7" t="s">
        <v>7</v>
      </c>
      <c r="I36" s="131" t="s">
        <v>8</v>
      </c>
      <c r="J36" s="66" t="s">
        <v>9</v>
      </c>
      <c r="K36" s="148" t="s">
        <v>10</v>
      </c>
      <c r="L36" s="24" t="s">
        <v>11</v>
      </c>
      <c r="M36" s="16" t="s">
        <v>19</v>
      </c>
      <c r="N36" s="18" t="s">
        <v>12</v>
      </c>
      <c r="O36" s="24" t="s">
        <v>13</v>
      </c>
      <c r="P36" s="24" t="s">
        <v>14</v>
      </c>
      <c r="Q36" s="24" t="s">
        <v>15</v>
      </c>
      <c r="R36" s="24" t="s">
        <v>16</v>
      </c>
      <c r="S36" s="20" t="s">
        <v>18</v>
      </c>
      <c r="T36" s="22" t="s">
        <v>20</v>
      </c>
      <c r="U36" s="24" t="s">
        <v>22</v>
      </c>
      <c r="V36" s="22" t="s">
        <v>23</v>
      </c>
      <c r="W36" s="23"/>
      <c r="X36" s="133" t="s">
        <v>52</v>
      </c>
      <c r="Y36" s="133" t="s">
        <v>53</v>
      </c>
      <c r="Z36" s="133">
        <v>18.3</v>
      </c>
    </row>
    <row r="37" spans="1:27" ht="16.5" customHeight="1" thickBot="1">
      <c r="A37" s="99">
        <v>1</v>
      </c>
      <c r="B37" s="27" t="s">
        <v>26</v>
      </c>
      <c r="C37" s="30">
        <f>10000*E37</f>
        <v>70000</v>
      </c>
      <c r="D37" s="30">
        <f t="shared" ref="D37:D44" si="44">C37*A37/1000000</f>
        <v>7.0000000000000007E-2</v>
      </c>
      <c r="E37" s="106">
        <v>7</v>
      </c>
      <c r="F37" s="4"/>
      <c r="G37" s="151"/>
      <c r="H37" s="151"/>
      <c r="I37" s="64">
        <f t="shared" ref="I37:I45" si="45">(H37+G37*500)/1500</f>
        <v>0</v>
      </c>
      <c r="J37" s="66" t="e">
        <f t="shared" ref="J37:J45" si="46">I37/G37</f>
        <v>#DIV/0!</v>
      </c>
      <c r="K37" s="115" t="e">
        <f t="shared" ref="K37:K45" si="47">(J37*(D$45-E$37)+(1-J37)*(E$39))*G37</f>
        <v>#DIV/0!</v>
      </c>
      <c r="L37" s="115" t="e">
        <f t="shared" ref="L37:L45" si="48">(J37*E$41+(1-J37)*(E$39))*G37</f>
        <v>#DIV/0!</v>
      </c>
      <c r="M37" s="107" t="e">
        <f t="shared" ref="M37:M45" si="49">(J37*(B$45-E$37)+(1-J37)*(E$39))*G37</f>
        <v>#DIV/0!</v>
      </c>
      <c r="N37" s="115" t="e">
        <f t="shared" ref="N37:N45" si="50">(J37*E$43+(1-J37)*(-E$37))*G37</f>
        <v>#DIV/0!</v>
      </c>
      <c r="O37" s="115" t="e">
        <f t="shared" ref="O37:O45" si="51">(J37*($D$45-$D$37-$D$38-$D$39-$E$37)+(1-J37)*(($D$38+$D$39)*0.1-$E$37))*G37</f>
        <v>#DIV/0!</v>
      </c>
      <c r="P37" s="70" t="e">
        <f t="shared" ref="P37:P45" si="52">H37/G37</f>
        <v>#DIV/0!</v>
      </c>
      <c r="Q37" s="119">
        <f t="shared" ref="Q37:Q45" si="53">G37*E$45</f>
        <v>0</v>
      </c>
      <c r="R37" s="119">
        <f t="shared" ref="R37:R45" si="54">G37*0.49*0.215</f>
        <v>0</v>
      </c>
      <c r="S37" s="48" t="e">
        <f t="shared" ref="S37:S45" si="55">O37+R37</f>
        <v>#DIV/0!</v>
      </c>
      <c r="T37" s="70" t="e">
        <f t="shared" ref="T37:T45" si="56">R37+N37</f>
        <v>#DIV/0!</v>
      </c>
      <c r="U37" s="70" t="e">
        <f t="shared" ref="U37:U45" si="57">(T37+V37)/2</f>
        <v>#DIV/0!</v>
      </c>
      <c r="V37" s="70" t="e">
        <f t="shared" ref="V37:V45" si="58">R37+K37</f>
        <v>#DIV/0!</v>
      </c>
      <c r="W37" s="23"/>
      <c r="X37" s="133" t="s">
        <v>54</v>
      </c>
      <c r="Y37" s="133" t="s">
        <v>55</v>
      </c>
      <c r="Z37" s="133">
        <v>21.5</v>
      </c>
    </row>
    <row r="38" spans="1:27" ht="15.75" customHeight="1">
      <c r="A38" s="99">
        <v>30</v>
      </c>
      <c r="B38" s="27" t="s">
        <v>26</v>
      </c>
      <c r="C38" s="152">
        <v>1400</v>
      </c>
      <c r="D38" s="105">
        <f t="shared" si="44"/>
        <v>4.2000000000000003E-2</v>
      </c>
      <c r="E38" s="2" t="s">
        <v>28</v>
      </c>
      <c r="F38" s="4"/>
      <c r="G38" s="151"/>
      <c r="H38" s="151"/>
      <c r="I38" s="64">
        <f t="shared" si="45"/>
        <v>0</v>
      </c>
      <c r="J38" s="66" t="e">
        <f t="shared" si="46"/>
        <v>#DIV/0!</v>
      </c>
      <c r="K38" s="115" t="e">
        <f t="shared" si="47"/>
        <v>#DIV/0!</v>
      </c>
      <c r="L38" s="115" t="e">
        <f t="shared" si="48"/>
        <v>#DIV/0!</v>
      </c>
      <c r="M38" s="107" t="e">
        <f t="shared" si="49"/>
        <v>#DIV/0!</v>
      </c>
      <c r="N38" s="115" t="e">
        <f t="shared" si="50"/>
        <v>#DIV/0!</v>
      </c>
      <c r="O38" s="115" t="e">
        <f t="shared" si="51"/>
        <v>#DIV/0!</v>
      </c>
      <c r="P38" s="70" t="e">
        <f t="shared" si="52"/>
        <v>#DIV/0!</v>
      </c>
      <c r="Q38" s="119">
        <f t="shared" si="53"/>
        <v>0</v>
      </c>
      <c r="R38" s="119">
        <f t="shared" si="54"/>
        <v>0</v>
      </c>
      <c r="S38" s="48" t="e">
        <f t="shared" si="55"/>
        <v>#DIV/0!</v>
      </c>
      <c r="T38" s="70" t="e">
        <f t="shared" si="56"/>
        <v>#DIV/0!</v>
      </c>
      <c r="U38" s="70" t="e">
        <f t="shared" si="57"/>
        <v>#DIV/0!</v>
      </c>
      <c r="V38" s="70" t="e">
        <f t="shared" si="58"/>
        <v>#DIV/0!</v>
      </c>
      <c r="W38" s="23"/>
      <c r="X38" s="133" t="s">
        <v>57</v>
      </c>
      <c r="Y38" s="133" t="s">
        <v>58</v>
      </c>
      <c r="Z38" s="133">
        <v>23.5</v>
      </c>
    </row>
    <row r="39" spans="1:27" ht="16.5" customHeight="1" thickBot="1">
      <c r="A39" s="99">
        <v>75</v>
      </c>
      <c r="B39" s="27" t="s">
        <v>26</v>
      </c>
      <c r="C39" s="152">
        <v>700</v>
      </c>
      <c r="D39" s="30">
        <f t="shared" si="44"/>
        <v>5.2499999999999998E-2</v>
      </c>
      <c r="E39" s="62">
        <f>(D37+D38+D39)*0.1-E37</f>
        <v>-6.9835500000000001</v>
      </c>
      <c r="F39" s="4"/>
      <c r="G39" s="151"/>
      <c r="H39" s="151"/>
      <c r="I39" s="64">
        <f t="shared" si="45"/>
        <v>0</v>
      </c>
      <c r="J39" s="66" t="e">
        <f t="shared" si="46"/>
        <v>#DIV/0!</v>
      </c>
      <c r="K39" s="115" t="e">
        <f t="shared" si="47"/>
        <v>#DIV/0!</v>
      </c>
      <c r="L39" s="115" t="e">
        <f t="shared" si="48"/>
        <v>#DIV/0!</v>
      </c>
      <c r="M39" s="107" t="e">
        <f t="shared" si="49"/>
        <v>#DIV/0!</v>
      </c>
      <c r="N39" s="115" t="e">
        <f t="shared" si="50"/>
        <v>#DIV/0!</v>
      </c>
      <c r="O39" s="115" t="e">
        <f t="shared" si="51"/>
        <v>#DIV/0!</v>
      </c>
      <c r="P39" s="70" t="e">
        <f t="shared" si="52"/>
        <v>#DIV/0!</v>
      </c>
      <c r="Q39" s="119">
        <f t="shared" si="53"/>
        <v>0</v>
      </c>
      <c r="R39" s="119">
        <f t="shared" si="54"/>
        <v>0</v>
      </c>
      <c r="S39" s="48" t="e">
        <f t="shared" si="55"/>
        <v>#DIV/0!</v>
      </c>
      <c r="T39" s="70" t="e">
        <f t="shared" si="56"/>
        <v>#DIV/0!</v>
      </c>
      <c r="U39" s="70" t="e">
        <f t="shared" si="57"/>
        <v>#DIV/0!</v>
      </c>
      <c r="V39" s="70" t="e">
        <f t="shared" si="58"/>
        <v>#DIV/0!</v>
      </c>
      <c r="W39" s="23"/>
    </row>
    <row r="40" spans="1:27" ht="15.75" customHeight="1">
      <c r="A40" s="99">
        <v>1000</v>
      </c>
      <c r="B40" s="27" t="s">
        <v>26</v>
      </c>
      <c r="C40" s="153">
        <f>25*E37</f>
        <v>175</v>
      </c>
      <c r="D40" s="30">
        <f t="shared" si="44"/>
        <v>0.17499999999999999</v>
      </c>
      <c r="E40" s="2" t="s">
        <v>29</v>
      </c>
      <c r="F40" s="4"/>
      <c r="G40" s="151"/>
      <c r="H40" s="151"/>
      <c r="I40" s="64">
        <f t="shared" si="45"/>
        <v>0</v>
      </c>
      <c r="J40" s="66" t="e">
        <f t="shared" si="46"/>
        <v>#DIV/0!</v>
      </c>
      <c r="K40" s="115" t="e">
        <f t="shared" si="47"/>
        <v>#DIV/0!</v>
      </c>
      <c r="L40" s="115" t="e">
        <f t="shared" si="48"/>
        <v>#DIV/0!</v>
      </c>
      <c r="M40" s="107" t="e">
        <f t="shared" si="49"/>
        <v>#DIV/0!</v>
      </c>
      <c r="N40" s="115" t="e">
        <f t="shared" si="50"/>
        <v>#DIV/0!</v>
      </c>
      <c r="O40" s="115" t="e">
        <f t="shared" si="51"/>
        <v>#DIV/0!</v>
      </c>
      <c r="P40" s="70" t="e">
        <f t="shared" si="52"/>
        <v>#DIV/0!</v>
      </c>
      <c r="Q40" s="119">
        <f t="shared" si="53"/>
        <v>0</v>
      </c>
      <c r="R40" s="119">
        <f t="shared" si="54"/>
        <v>0</v>
      </c>
      <c r="S40" s="48" t="e">
        <f t="shared" si="55"/>
        <v>#DIV/0!</v>
      </c>
      <c r="T40" s="70" t="e">
        <f t="shared" si="56"/>
        <v>#DIV/0!</v>
      </c>
      <c r="U40" s="70" t="e">
        <f t="shared" si="57"/>
        <v>#DIV/0!</v>
      </c>
      <c r="V40" s="70" t="e">
        <f t="shared" si="58"/>
        <v>#DIV/0!</v>
      </c>
      <c r="W40" s="23"/>
    </row>
    <row r="41" spans="1:27" ht="16.5" customHeight="1" thickBot="1">
      <c r="A41" s="99">
        <v>5000</v>
      </c>
      <c r="B41" s="27" t="s">
        <v>26</v>
      </c>
      <c r="C41" s="153">
        <f>10*E37</f>
        <v>70</v>
      </c>
      <c r="D41" s="30">
        <f t="shared" si="44"/>
        <v>0.35</v>
      </c>
      <c r="E41" s="62">
        <f>D45-D37-D38-D39-E37+(D37+D38+D39)*0.1</f>
        <v>12.34905</v>
      </c>
      <c r="F41" s="4"/>
      <c r="G41" s="35"/>
      <c r="H41" s="35"/>
      <c r="I41" s="64">
        <f t="shared" si="45"/>
        <v>0</v>
      </c>
      <c r="J41" s="66" t="e">
        <f t="shared" si="46"/>
        <v>#DIV/0!</v>
      </c>
      <c r="K41" s="115" t="e">
        <f t="shared" si="47"/>
        <v>#DIV/0!</v>
      </c>
      <c r="L41" s="115" t="e">
        <f t="shared" si="48"/>
        <v>#DIV/0!</v>
      </c>
      <c r="M41" s="107" t="e">
        <f t="shared" si="49"/>
        <v>#DIV/0!</v>
      </c>
      <c r="N41" s="115" t="e">
        <f t="shared" si="50"/>
        <v>#DIV/0!</v>
      </c>
      <c r="O41" s="115" t="e">
        <f t="shared" si="51"/>
        <v>#DIV/0!</v>
      </c>
      <c r="P41" s="70" t="e">
        <f t="shared" si="52"/>
        <v>#DIV/0!</v>
      </c>
      <c r="Q41" s="119">
        <f t="shared" si="53"/>
        <v>0</v>
      </c>
      <c r="R41" s="119">
        <f t="shared" si="54"/>
        <v>0</v>
      </c>
      <c r="S41" s="48" t="e">
        <f t="shared" si="55"/>
        <v>#DIV/0!</v>
      </c>
      <c r="T41" s="70" t="e">
        <f t="shared" si="56"/>
        <v>#DIV/0!</v>
      </c>
      <c r="U41" s="70" t="e">
        <f t="shared" si="57"/>
        <v>#DIV/0!</v>
      </c>
      <c r="V41" s="70" t="e">
        <f t="shared" si="58"/>
        <v>#DIV/0!</v>
      </c>
      <c r="W41" s="23"/>
    </row>
    <row r="42" spans="1:27" ht="15.75" customHeight="1">
      <c r="A42" s="99">
        <v>75000</v>
      </c>
      <c r="B42" s="27" t="s">
        <v>26</v>
      </c>
      <c r="C42" s="153">
        <f>6*E37</f>
        <v>42</v>
      </c>
      <c r="D42" s="30">
        <f t="shared" si="44"/>
        <v>3.15</v>
      </c>
      <c r="E42" s="2" t="s">
        <v>32</v>
      </c>
      <c r="F42" s="4"/>
      <c r="G42" s="35"/>
      <c r="H42" s="154"/>
      <c r="I42" s="64">
        <f t="shared" si="45"/>
        <v>0</v>
      </c>
      <c r="J42" s="66" t="e">
        <f t="shared" si="46"/>
        <v>#DIV/0!</v>
      </c>
      <c r="K42" s="115" t="e">
        <f t="shared" si="47"/>
        <v>#DIV/0!</v>
      </c>
      <c r="L42" s="115" t="e">
        <f t="shared" si="48"/>
        <v>#DIV/0!</v>
      </c>
      <c r="M42" s="107" t="e">
        <f t="shared" si="49"/>
        <v>#DIV/0!</v>
      </c>
      <c r="N42" s="115" t="e">
        <f t="shared" si="50"/>
        <v>#DIV/0!</v>
      </c>
      <c r="O42" s="115" t="e">
        <f t="shared" si="51"/>
        <v>#DIV/0!</v>
      </c>
      <c r="P42" s="70" t="e">
        <f t="shared" si="52"/>
        <v>#DIV/0!</v>
      </c>
      <c r="Q42" s="119">
        <f t="shared" si="53"/>
        <v>0</v>
      </c>
      <c r="R42" s="119">
        <f t="shared" si="54"/>
        <v>0</v>
      </c>
      <c r="S42" s="48" t="e">
        <f t="shared" si="55"/>
        <v>#DIV/0!</v>
      </c>
      <c r="T42" s="70" t="e">
        <f t="shared" si="56"/>
        <v>#DIV/0!</v>
      </c>
      <c r="U42" s="70" t="e">
        <f t="shared" si="57"/>
        <v>#DIV/0!</v>
      </c>
      <c r="V42" s="70" t="e">
        <f t="shared" si="58"/>
        <v>#DIV/0!</v>
      </c>
      <c r="W42" s="23"/>
      <c r="X42" s="143"/>
      <c r="Y42" s="143"/>
      <c r="Z42" s="23"/>
    </row>
    <row r="43" spans="1:27" ht="16.5" customHeight="1" thickBot="1">
      <c r="A43" s="99">
        <v>199506</v>
      </c>
      <c r="B43" s="27" t="s">
        <v>26</v>
      </c>
      <c r="C43" s="153">
        <f>4*E37</f>
        <v>28</v>
      </c>
      <c r="D43" s="53">
        <f t="shared" si="44"/>
        <v>5.5861679999999998</v>
      </c>
      <c r="E43" s="114">
        <f>D45-D37-D38-D39-E37</f>
        <v>12.332599999999999</v>
      </c>
      <c r="F43" s="4"/>
      <c r="G43" s="35"/>
      <c r="H43" s="35"/>
      <c r="I43" s="64">
        <f t="shared" si="45"/>
        <v>0</v>
      </c>
      <c r="J43" s="66" t="e">
        <f t="shared" si="46"/>
        <v>#DIV/0!</v>
      </c>
      <c r="K43" s="115" t="e">
        <f t="shared" si="47"/>
        <v>#DIV/0!</v>
      </c>
      <c r="L43" s="115" t="e">
        <f t="shared" si="48"/>
        <v>#DIV/0!</v>
      </c>
      <c r="M43" s="107" t="e">
        <f t="shared" si="49"/>
        <v>#DIV/0!</v>
      </c>
      <c r="N43" s="115" t="e">
        <f t="shared" si="50"/>
        <v>#DIV/0!</v>
      </c>
      <c r="O43" s="115" t="e">
        <f t="shared" si="51"/>
        <v>#DIV/0!</v>
      </c>
      <c r="P43" s="70" t="e">
        <f t="shared" si="52"/>
        <v>#DIV/0!</v>
      </c>
      <c r="Q43" s="119">
        <f t="shared" si="53"/>
        <v>0</v>
      </c>
      <c r="R43" s="119">
        <f t="shared" si="54"/>
        <v>0</v>
      </c>
      <c r="S43" s="48" t="e">
        <f t="shared" si="55"/>
        <v>#DIV/0!</v>
      </c>
      <c r="T43" s="70" t="e">
        <f t="shared" si="56"/>
        <v>#DIV/0!</v>
      </c>
      <c r="U43" s="70" t="e">
        <f t="shared" si="57"/>
        <v>#DIV/0!</v>
      </c>
      <c r="V43" s="70" t="e">
        <f t="shared" si="58"/>
        <v>#DIV/0!</v>
      </c>
      <c r="W43" s="23"/>
      <c r="X43" s="100"/>
      <c r="Y43" s="100"/>
    </row>
    <row r="44" spans="1:27" ht="16.5" customHeight="1" thickBot="1">
      <c r="A44" s="99">
        <v>719388</v>
      </c>
      <c r="B44" s="63" t="s">
        <v>26</v>
      </c>
      <c r="C44" s="155">
        <f>2*E37</f>
        <v>14</v>
      </c>
      <c r="D44" s="72">
        <f t="shared" si="44"/>
        <v>10.071432</v>
      </c>
      <c r="E44" s="71" t="s">
        <v>34</v>
      </c>
      <c r="F44" s="4"/>
      <c r="G44" s="35"/>
      <c r="H44" s="154"/>
      <c r="I44" s="64">
        <f t="shared" si="45"/>
        <v>0</v>
      </c>
      <c r="J44" s="66" t="e">
        <f t="shared" si="46"/>
        <v>#DIV/0!</v>
      </c>
      <c r="K44" s="115" t="e">
        <f t="shared" si="47"/>
        <v>#DIV/0!</v>
      </c>
      <c r="L44" s="115" t="e">
        <f t="shared" si="48"/>
        <v>#DIV/0!</v>
      </c>
      <c r="M44" s="107" t="e">
        <f t="shared" si="49"/>
        <v>#DIV/0!</v>
      </c>
      <c r="N44" s="115" t="e">
        <f t="shared" si="50"/>
        <v>#DIV/0!</v>
      </c>
      <c r="O44" s="115" t="e">
        <f t="shared" si="51"/>
        <v>#DIV/0!</v>
      </c>
      <c r="P44" s="70" t="e">
        <f t="shared" si="52"/>
        <v>#DIV/0!</v>
      </c>
      <c r="Q44" s="119">
        <f t="shared" si="53"/>
        <v>0</v>
      </c>
      <c r="R44" s="119">
        <f t="shared" si="54"/>
        <v>0</v>
      </c>
      <c r="S44" s="48" t="e">
        <f t="shared" si="55"/>
        <v>#DIV/0!</v>
      </c>
      <c r="T44" s="70" t="e">
        <f t="shared" si="56"/>
        <v>#DIV/0!</v>
      </c>
      <c r="U44" s="70" t="e">
        <f t="shared" si="57"/>
        <v>#DIV/0!</v>
      </c>
      <c r="V44" s="70" t="e">
        <f t="shared" si="58"/>
        <v>#DIV/0!</v>
      </c>
      <c r="W44" s="23"/>
    </row>
    <row r="45" spans="1:27" ht="16.5" customHeight="1" thickBot="1">
      <c r="A45" s="76" t="s">
        <v>35</v>
      </c>
      <c r="B45" s="156">
        <f>SUM(D38:D44)+D37*0.1</f>
        <v>19.434100000000001</v>
      </c>
      <c r="C45" s="79" t="s">
        <v>36</v>
      </c>
      <c r="D45" s="124">
        <f>SUM(D37:D44)</f>
        <v>19.4971</v>
      </c>
      <c r="E45" s="51">
        <f>2.7</f>
        <v>2.7</v>
      </c>
      <c r="F45" s="4"/>
      <c r="G45" s="151"/>
      <c r="H45" s="151"/>
      <c r="I45" s="64">
        <f t="shared" si="45"/>
        <v>0</v>
      </c>
      <c r="J45" s="66" t="e">
        <f t="shared" si="46"/>
        <v>#DIV/0!</v>
      </c>
      <c r="K45" s="115" t="e">
        <f t="shared" si="47"/>
        <v>#DIV/0!</v>
      </c>
      <c r="L45" s="115" t="e">
        <f t="shared" si="48"/>
        <v>#DIV/0!</v>
      </c>
      <c r="M45" s="107" t="e">
        <f t="shared" si="49"/>
        <v>#DIV/0!</v>
      </c>
      <c r="N45" s="115" t="e">
        <f t="shared" si="50"/>
        <v>#DIV/0!</v>
      </c>
      <c r="O45" s="115" t="e">
        <f t="shared" si="51"/>
        <v>#DIV/0!</v>
      </c>
      <c r="P45" s="70" t="e">
        <f t="shared" si="52"/>
        <v>#DIV/0!</v>
      </c>
      <c r="Q45" s="119">
        <f t="shared" si="53"/>
        <v>0</v>
      </c>
      <c r="R45" s="119">
        <f t="shared" si="54"/>
        <v>0</v>
      </c>
      <c r="S45" s="48" t="e">
        <f t="shared" si="55"/>
        <v>#DIV/0!</v>
      </c>
      <c r="T45" s="70" t="e">
        <f t="shared" si="56"/>
        <v>#DIV/0!</v>
      </c>
      <c r="U45" s="70" t="e">
        <f t="shared" si="57"/>
        <v>#DIV/0!</v>
      </c>
      <c r="V45" s="70" t="e">
        <f t="shared" si="58"/>
        <v>#DIV/0!</v>
      </c>
      <c r="W45" s="23"/>
    </row>
    <row r="46" spans="1:27" ht="16.5" customHeight="1" thickBot="1">
      <c r="E46" s="125">
        <f>D45-D37-E37</f>
        <v>12.427099999999999</v>
      </c>
      <c r="G46" s="89"/>
      <c r="H46" s="126"/>
      <c r="I46" s="157"/>
      <c r="J46" s="158"/>
      <c r="K46" s="135"/>
      <c r="L46" s="135"/>
      <c r="M46" s="89"/>
      <c r="N46" s="98" t="s">
        <v>40</v>
      </c>
      <c r="O46" s="159"/>
      <c r="P46" s="160"/>
      <c r="Q46" s="135"/>
      <c r="R46" s="135"/>
      <c r="S46" s="135"/>
      <c r="T46" s="135"/>
      <c r="U46" s="135"/>
      <c r="V46" s="135"/>
      <c r="W46" s="23"/>
    </row>
    <row r="47" spans="1:27" ht="15.75">
      <c r="A47" s="212" t="s">
        <v>2</v>
      </c>
      <c r="B47" s="213"/>
      <c r="C47" s="2" t="s">
        <v>3</v>
      </c>
      <c r="D47" s="2" t="s">
        <v>4</v>
      </c>
      <c r="E47" s="137" t="s">
        <v>5</v>
      </c>
      <c r="F47" s="4"/>
      <c r="G47" s="130" t="s">
        <v>6</v>
      </c>
      <c r="H47" s="7" t="s">
        <v>7</v>
      </c>
      <c r="I47" s="131" t="s">
        <v>8</v>
      </c>
      <c r="J47" s="66" t="s">
        <v>9</v>
      </c>
      <c r="K47" s="24" t="s">
        <v>10</v>
      </c>
      <c r="L47" s="24" t="s">
        <v>11</v>
      </c>
      <c r="M47" s="16" t="s">
        <v>19</v>
      </c>
      <c r="N47" s="18" t="s">
        <v>12</v>
      </c>
      <c r="O47" s="24" t="s">
        <v>13</v>
      </c>
      <c r="P47" s="24" t="s">
        <v>14</v>
      </c>
      <c r="Q47" s="24" t="s">
        <v>15</v>
      </c>
      <c r="R47" s="24" t="s">
        <v>16</v>
      </c>
      <c r="S47" s="20" t="s">
        <v>18</v>
      </c>
      <c r="T47" s="22" t="s">
        <v>20</v>
      </c>
      <c r="U47" s="24" t="s">
        <v>22</v>
      </c>
      <c r="V47" s="22" t="s">
        <v>23</v>
      </c>
      <c r="W47" s="23"/>
      <c r="Y47" s="100"/>
    </row>
    <row r="48" spans="1:27" ht="16.5" customHeight="1" thickBot="1">
      <c r="A48" s="99">
        <v>1</v>
      </c>
      <c r="B48" s="29" t="s">
        <v>26</v>
      </c>
      <c r="C48" s="28">
        <v>1000000</v>
      </c>
      <c r="D48" s="30">
        <f>C48*A48/1000000</f>
        <v>1</v>
      </c>
      <c r="E48" s="138">
        <v>10</v>
      </c>
      <c r="F48" s="4"/>
      <c r="G48" s="35"/>
      <c r="H48" s="35"/>
      <c r="I48" s="64">
        <f t="shared" ref="I48:I56" si="59">(H48+G48*500)/1500</f>
        <v>0</v>
      </c>
      <c r="J48" s="66" t="e">
        <f t="shared" ref="J48:J56" si="60">I48/G48</f>
        <v>#DIV/0!</v>
      </c>
      <c r="K48" s="115" t="e">
        <f t="shared" ref="K48:K56" si="61">(J48*(D$56-E$48)+(1-J48)*(E$50))*G48</f>
        <v>#DIV/0!</v>
      </c>
      <c r="L48" s="115" t="e">
        <f t="shared" ref="L48:L56" si="62">(J48*E$52+(1-J48)*(E$50))*G48</f>
        <v>#DIV/0!</v>
      </c>
      <c r="M48" s="161" t="e">
        <f t="shared" ref="M48:M56" si="63">(J48*(B$56-E$48)+(1-J48)*(E$50))*G48</f>
        <v>#DIV/0!</v>
      </c>
      <c r="N48" s="115" t="e">
        <f t="shared" ref="N48:N56" si="64">(J48*E$54+(1-J48)*(-E$48))*G48</f>
        <v>#DIV/0!</v>
      </c>
      <c r="O48" s="115" t="e">
        <f t="shared" ref="O48:O56" si="65">(J48*($D$56-$D$48-$D$49-$D$50-$E$48)+(1-J48)*(($D$49+$D$50)*0.1-$E$48))*G48</f>
        <v>#DIV/0!</v>
      </c>
      <c r="P48" s="70" t="e">
        <f t="shared" ref="P48:P56" si="66">H48/G48</f>
        <v>#DIV/0!</v>
      </c>
      <c r="Q48" s="119">
        <f t="shared" ref="Q48:Q56" si="67">G48*E$56</f>
        <v>0</v>
      </c>
      <c r="R48" s="119">
        <f t="shared" ref="R48:R56" si="68">G48*0.49*0.215</f>
        <v>0</v>
      </c>
      <c r="S48" s="48" t="e">
        <f t="shared" ref="S48:S56" si="69">O48+R48</f>
        <v>#DIV/0!</v>
      </c>
      <c r="T48" s="70" t="e">
        <f t="shared" ref="T48:T56" si="70">R48+N48</f>
        <v>#DIV/0!</v>
      </c>
      <c r="U48" s="70" t="e">
        <f t="shared" ref="U48:U56" si="71">(T48+V48)/2</f>
        <v>#DIV/0!</v>
      </c>
      <c r="V48" s="70" t="e">
        <f t="shared" ref="V48:V56" si="72">R48+K48</f>
        <v>#DIV/0!</v>
      </c>
      <c r="W48" s="23"/>
      <c r="Y48" s="100"/>
    </row>
    <row r="49" spans="1:25" ht="15.75" customHeight="1">
      <c r="A49" s="99"/>
      <c r="B49" s="29" t="s">
        <v>26</v>
      </c>
      <c r="C49" s="28">
        <v>0</v>
      </c>
      <c r="D49" s="30">
        <f t="shared" ref="D49:D51" si="73">C49*A49/10000000</f>
        <v>0</v>
      </c>
      <c r="E49" s="2" t="s">
        <v>28</v>
      </c>
      <c r="F49" s="4"/>
      <c r="G49" s="154"/>
      <c r="H49" s="35"/>
      <c r="I49" s="64">
        <f t="shared" si="59"/>
        <v>0</v>
      </c>
      <c r="J49" s="66" t="e">
        <f t="shared" si="60"/>
        <v>#DIV/0!</v>
      </c>
      <c r="K49" s="115" t="e">
        <f t="shared" si="61"/>
        <v>#DIV/0!</v>
      </c>
      <c r="L49" s="115" t="e">
        <f t="shared" si="62"/>
        <v>#DIV/0!</v>
      </c>
      <c r="M49" s="161" t="e">
        <f t="shared" si="63"/>
        <v>#DIV/0!</v>
      </c>
      <c r="N49" s="115" t="e">
        <f t="shared" si="64"/>
        <v>#DIV/0!</v>
      </c>
      <c r="O49" s="115" t="e">
        <f t="shared" si="65"/>
        <v>#DIV/0!</v>
      </c>
      <c r="P49" s="70" t="e">
        <f t="shared" si="66"/>
        <v>#DIV/0!</v>
      </c>
      <c r="Q49" s="119">
        <f t="shared" si="67"/>
        <v>0</v>
      </c>
      <c r="R49" s="119">
        <f t="shared" si="68"/>
        <v>0</v>
      </c>
      <c r="S49" s="48" t="e">
        <f t="shared" si="69"/>
        <v>#DIV/0!</v>
      </c>
      <c r="T49" s="70" t="e">
        <f t="shared" si="70"/>
        <v>#DIV/0!</v>
      </c>
      <c r="U49" s="70" t="e">
        <f t="shared" si="71"/>
        <v>#DIV/0!</v>
      </c>
      <c r="V49" s="70" t="e">
        <f t="shared" si="72"/>
        <v>#DIV/0!</v>
      </c>
      <c r="W49" s="23"/>
    </row>
    <row r="50" spans="1:25" ht="16.5" customHeight="1" thickBot="1">
      <c r="A50" s="99"/>
      <c r="B50" s="29" t="s">
        <v>26</v>
      </c>
      <c r="C50" s="28">
        <v>0</v>
      </c>
      <c r="D50" s="30">
        <f t="shared" si="73"/>
        <v>0</v>
      </c>
      <c r="E50" s="139">
        <f>(D48+D49+D50)*0.1-E48</f>
        <v>-9.9</v>
      </c>
      <c r="F50" s="4"/>
      <c r="G50" s="154"/>
      <c r="H50" s="154"/>
      <c r="I50" s="64">
        <f t="shared" si="59"/>
        <v>0</v>
      </c>
      <c r="J50" s="66" t="e">
        <f t="shared" si="60"/>
        <v>#DIV/0!</v>
      </c>
      <c r="K50" s="115" t="e">
        <f t="shared" si="61"/>
        <v>#DIV/0!</v>
      </c>
      <c r="L50" s="115" t="e">
        <f t="shared" si="62"/>
        <v>#DIV/0!</v>
      </c>
      <c r="M50" s="161" t="e">
        <f t="shared" si="63"/>
        <v>#DIV/0!</v>
      </c>
      <c r="N50" s="115" t="e">
        <f t="shared" si="64"/>
        <v>#DIV/0!</v>
      </c>
      <c r="O50" s="115" t="e">
        <f t="shared" si="65"/>
        <v>#DIV/0!</v>
      </c>
      <c r="P50" s="70" t="e">
        <f t="shared" si="66"/>
        <v>#DIV/0!</v>
      </c>
      <c r="Q50" s="119">
        <f t="shared" si="67"/>
        <v>0</v>
      </c>
      <c r="R50" s="119">
        <f t="shared" si="68"/>
        <v>0</v>
      </c>
      <c r="S50" s="48" t="e">
        <f t="shared" si="69"/>
        <v>#DIV/0!</v>
      </c>
      <c r="T50" s="70" t="e">
        <f t="shared" si="70"/>
        <v>#DIV/0!</v>
      </c>
      <c r="U50" s="70" t="e">
        <f t="shared" si="71"/>
        <v>#DIV/0!</v>
      </c>
      <c r="V50" s="70" t="e">
        <f t="shared" si="72"/>
        <v>#DIV/0!</v>
      </c>
      <c r="W50" s="23"/>
    </row>
    <row r="51" spans="1:25" ht="15.75" customHeight="1">
      <c r="A51" s="99"/>
      <c r="B51" s="29" t="s">
        <v>26</v>
      </c>
      <c r="C51" s="28">
        <v>0</v>
      </c>
      <c r="D51" s="30">
        <f t="shared" si="73"/>
        <v>0</v>
      </c>
      <c r="E51" s="2" t="s">
        <v>29</v>
      </c>
      <c r="F51" s="4"/>
      <c r="G51" s="154"/>
      <c r="H51" s="154"/>
      <c r="I51" s="64">
        <f t="shared" si="59"/>
        <v>0</v>
      </c>
      <c r="J51" s="66" t="e">
        <f t="shared" si="60"/>
        <v>#DIV/0!</v>
      </c>
      <c r="K51" s="115" t="e">
        <f t="shared" si="61"/>
        <v>#DIV/0!</v>
      </c>
      <c r="L51" s="115" t="e">
        <f t="shared" si="62"/>
        <v>#DIV/0!</v>
      </c>
      <c r="M51" s="161" t="e">
        <f t="shared" si="63"/>
        <v>#DIV/0!</v>
      </c>
      <c r="N51" s="115" t="e">
        <f t="shared" si="64"/>
        <v>#DIV/0!</v>
      </c>
      <c r="O51" s="115" t="e">
        <f t="shared" si="65"/>
        <v>#DIV/0!</v>
      </c>
      <c r="P51" s="70" t="e">
        <f t="shared" si="66"/>
        <v>#DIV/0!</v>
      </c>
      <c r="Q51" s="119">
        <f t="shared" si="67"/>
        <v>0</v>
      </c>
      <c r="R51" s="119">
        <f t="shared" si="68"/>
        <v>0</v>
      </c>
      <c r="S51" s="48" t="e">
        <f t="shared" si="69"/>
        <v>#DIV/0!</v>
      </c>
      <c r="T51" s="70" t="e">
        <f t="shared" si="70"/>
        <v>#DIV/0!</v>
      </c>
      <c r="U51" s="70" t="e">
        <f t="shared" si="71"/>
        <v>#DIV/0!</v>
      </c>
      <c r="V51" s="70" t="e">
        <f t="shared" si="72"/>
        <v>#DIV/0!</v>
      </c>
      <c r="W51" s="23"/>
      <c r="Y51" s="100"/>
    </row>
    <row r="52" spans="1:25" ht="16.5" customHeight="1" thickBot="1">
      <c r="A52" s="99">
        <v>3000</v>
      </c>
      <c r="B52" s="29" t="s">
        <v>26</v>
      </c>
      <c r="C52" s="30">
        <f>10*E48</f>
        <v>100</v>
      </c>
      <c r="D52" s="30">
        <f t="shared" ref="D52:D55" si="74">C52*A52/1000000</f>
        <v>0.3</v>
      </c>
      <c r="E52" s="139">
        <f>(D48+D49+D50)*0.1+D56-D48-D49-D50-E48</f>
        <v>16.5</v>
      </c>
      <c r="F52" s="4"/>
      <c r="G52" s="154"/>
      <c r="H52" s="154"/>
      <c r="I52" s="64">
        <f t="shared" si="59"/>
        <v>0</v>
      </c>
      <c r="J52" s="66" t="e">
        <f t="shared" si="60"/>
        <v>#DIV/0!</v>
      </c>
      <c r="K52" s="115" t="e">
        <f t="shared" si="61"/>
        <v>#DIV/0!</v>
      </c>
      <c r="L52" s="115" t="e">
        <f t="shared" si="62"/>
        <v>#DIV/0!</v>
      </c>
      <c r="M52" s="161" t="e">
        <f t="shared" si="63"/>
        <v>#DIV/0!</v>
      </c>
      <c r="N52" s="115" t="e">
        <f t="shared" si="64"/>
        <v>#DIV/0!</v>
      </c>
      <c r="O52" s="115" t="e">
        <f t="shared" si="65"/>
        <v>#DIV/0!</v>
      </c>
      <c r="P52" s="70" t="e">
        <f t="shared" si="66"/>
        <v>#DIV/0!</v>
      </c>
      <c r="Q52" s="119">
        <f t="shared" si="67"/>
        <v>0</v>
      </c>
      <c r="R52" s="119">
        <f t="shared" si="68"/>
        <v>0</v>
      </c>
      <c r="S52" s="48" t="e">
        <f t="shared" si="69"/>
        <v>#DIV/0!</v>
      </c>
      <c r="T52" s="70" t="e">
        <f t="shared" si="70"/>
        <v>#DIV/0!</v>
      </c>
      <c r="U52" s="70" t="e">
        <f t="shared" si="71"/>
        <v>#DIV/0!</v>
      </c>
      <c r="V52" s="70" t="e">
        <f t="shared" si="72"/>
        <v>#DIV/0!</v>
      </c>
      <c r="W52" s="23"/>
    </row>
    <row r="53" spans="1:25" ht="15" customHeight="1">
      <c r="A53" s="99">
        <v>50000</v>
      </c>
      <c r="B53" s="29" t="s">
        <v>26</v>
      </c>
      <c r="C53" s="30">
        <f>6*E48</f>
        <v>60</v>
      </c>
      <c r="D53" s="105">
        <f t="shared" si="74"/>
        <v>3</v>
      </c>
      <c r="E53" s="2" t="s">
        <v>32</v>
      </c>
      <c r="F53" s="4"/>
      <c r="G53" s="154"/>
      <c r="H53" s="154"/>
      <c r="I53" s="64">
        <f t="shared" si="59"/>
        <v>0</v>
      </c>
      <c r="J53" s="66" t="e">
        <f t="shared" si="60"/>
        <v>#DIV/0!</v>
      </c>
      <c r="K53" s="115" t="e">
        <f t="shared" si="61"/>
        <v>#DIV/0!</v>
      </c>
      <c r="L53" s="115" t="e">
        <f t="shared" si="62"/>
        <v>#DIV/0!</v>
      </c>
      <c r="M53" s="161" t="e">
        <f t="shared" si="63"/>
        <v>#DIV/0!</v>
      </c>
      <c r="N53" s="115" t="e">
        <f t="shared" si="64"/>
        <v>#DIV/0!</v>
      </c>
      <c r="O53" s="115" t="e">
        <f t="shared" si="65"/>
        <v>#DIV/0!</v>
      </c>
      <c r="P53" s="70" t="e">
        <f t="shared" si="66"/>
        <v>#DIV/0!</v>
      </c>
      <c r="Q53" s="119">
        <f t="shared" si="67"/>
        <v>0</v>
      </c>
      <c r="R53" s="119">
        <f t="shared" si="68"/>
        <v>0</v>
      </c>
      <c r="S53" s="48" t="e">
        <f t="shared" si="69"/>
        <v>#DIV/0!</v>
      </c>
      <c r="T53" s="70" t="e">
        <f t="shared" si="70"/>
        <v>#DIV/0!</v>
      </c>
      <c r="U53" s="70" t="e">
        <f t="shared" si="71"/>
        <v>#DIV/0!</v>
      </c>
      <c r="V53" s="70" t="e">
        <f t="shared" si="72"/>
        <v>#DIV/0!</v>
      </c>
      <c r="W53" s="23"/>
    </row>
    <row r="54" spans="1:25" ht="16.5" customHeight="1" thickBot="1">
      <c r="A54" s="99">
        <v>208001</v>
      </c>
      <c r="B54" s="29" t="s">
        <v>26</v>
      </c>
      <c r="C54" s="30">
        <f>4*E48</f>
        <v>40</v>
      </c>
      <c r="D54" s="53">
        <f t="shared" si="74"/>
        <v>8.3200400000000005</v>
      </c>
      <c r="E54" s="139">
        <f>D56-D48-D49-D50-E48</f>
        <v>16.399999999999999</v>
      </c>
      <c r="F54" s="4"/>
      <c r="G54" s="154"/>
      <c r="H54" s="154"/>
      <c r="I54" s="64">
        <f t="shared" si="59"/>
        <v>0</v>
      </c>
      <c r="J54" s="66" t="e">
        <f t="shared" si="60"/>
        <v>#DIV/0!</v>
      </c>
      <c r="K54" s="115" t="e">
        <f t="shared" si="61"/>
        <v>#DIV/0!</v>
      </c>
      <c r="L54" s="115" t="e">
        <f t="shared" si="62"/>
        <v>#DIV/0!</v>
      </c>
      <c r="M54" s="161" t="e">
        <f t="shared" si="63"/>
        <v>#DIV/0!</v>
      </c>
      <c r="N54" s="115" t="e">
        <f t="shared" si="64"/>
        <v>#DIV/0!</v>
      </c>
      <c r="O54" s="115" t="e">
        <f t="shared" si="65"/>
        <v>#DIV/0!</v>
      </c>
      <c r="P54" s="70" t="e">
        <f t="shared" si="66"/>
        <v>#DIV/0!</v>
      </c>
      <c r="Q54" s="119">
        <f t="shared" si="67"/>
        <v>0</v>
      </c>
      <c r="R54" s="119">
        <f t="shared" si="68"/>
        <v>0</v>
      </c>
      <c r="S54" s="48" t="e">
        <f t="shared" si="69"/>
        <v>#DIV/0!</v>
      </c>
      <c r="T54" s="70" t="e">
        <f t="shared" si="70"/>
        <v>#DIV/0!</v>
      </c>
      <c r="U54" s="70" t="e">
        <f t="shared" si="71"/>
        <v>#DIV/0!</v>
      </c>
      <c r="V54" s="70" t="e">
        <f t="shared" si="72"/>
        <v>#DIV/0!</v>
      </c>
      <c r="W54" s="23"/>
      <c r="Y54" s="100"/>
    </row>
    <row r="55" spans="1:25" ht="16.5" customHeight="1" thickBot="1">
      <c r="A55" s="99">
        <v>738998</v>
      </c>
      <c r="B55" s="29" t="s">
        <v>26</v>
      </c>
      <c r="C55" s="68">
        <f>2*E48</f>
        <v>20</v>
      </c>
      <c r="D55" s="72">
        <f t="shared" si="74"/>
        <v>14.779960000000001</v>
      </c>
      <c r="E55" s="71" t="s">
        <v>34</v>
      </c>
      <c r="F55" s="4"/>
      <c r="G55" s="154"/>
      <c r="H55" s="154"/>
      <c r="I55" s="64">
        <f t="shared" si="59"/>
        <v>0</v>
      </c>
      <c r="J55" s="66" t="e">
        <f t="shared" si="60"/>
        <v>#DIV/0!</v>
      </c>
      <c r="K55" s="115" t="e">
        <f t="shared" si="61"/>
        <v>#DIV/0!</v>
      </c>
      <c r="L55" s="115" t="e">
        <f t="shared" si="62"/>
        <v>#DIV/0!</v>
      </c>
      <c r="M55" s="161" t="e">
        <f t="shared" si="63"/>
        <v>#DIV/0!</v>
      </c>
      <c r="N55" s="115" t="e">
        <f t="shared" si="64"/>
        <v>#DIV/0!</v>
      </c>
      <c r="O55" s="115" t="e">
        <f t="shared" si="65"/>
        <v>#DIV/0!</v>
      </c>
      <c r="P55" s="70" t="e">
        <f t="shared" si="66"/>
        <v>#DIV/0!</v>
      </c>
      <c r="Q55" s="119">
        <f t="shared" si="67"/>
        <v>0</v>
      </c>
      <c r="R55" s="119">
        <f t="shared" si="68"/>
        <v>0</v>
      </c>
      <c r="S55" s="48" t="e">
        <f t="shared" si="69"/>
        <v>#DIV/0!</v>
      </c>
      <c r="T55" s="70" t="e">
        <f t="shared" si="70"/>
        <v>#DIV/0!</v>
      </c>
      <c r="U55" s="70" t="e">
        <f t="shared" si="71"/>
        <v>#DIV/0!</v>
      </c>
      <c r="V55" s="70" t="e">
        <f t="shared" si="72"/>
        <v>#DIV/0!</v>
      </c>
      <c r="W55" s="23"/>
    </row>
    <row r="56" spans="1:25" ht="16.5" customHeight="1" thickBot="1">
      <c r="A56" s="144" t="s">
        <v>35</v>
      </c>
      <c r="B56" s="145">
        <f>SUM(D49:D55)+D48*0.1</f>
        <v>26.5</v>
      </c>
      <c r="C56" s="79" t="s">
        <v>36</v>
      </c>
      <c r="D56" s="146">
        <f>SUM(D48:D55)</f>
        <v>27.4</v>
      </c>
      <c r="E56" s="77">
        <v>4.4000000000000004</v>
      </c>
      <c r="F56" s="4"/>
      <c r="G56" s="154"/>
      <c r="H56" s="154"/>
      <c r="I56" s="64">
        <f t="shared" si="59"/>
        <v>0</v>
      </c>
      <c r="J56" s="66" t="e">
        <f t="shared" si="60"/>
        <v>#DIV/0!</v>
      </c>
      <c r="K56" s="115" t="e">
        <f t="shared" si="61"/>
        <v>#DIV/0!</v>
      </c>
      <c r="L56" s="115" t="e">
        <f t="shared" si="62"/>
        <v>#DIV/0!</v>
      </c>
      <c r="M56" s="161" t="e">
        <f t="shared" si="63"/>
        <v>#DIV/0!</v>
      </c>
      <c r="N56" s="115" t="e">
        <f t="shared" si="64"/>
        <v>#DIV/0!</v>
      </c>
      <c r="O56" s="115" t="e">
        <f t="shared" si="65"/>
        <v>#DIV/0!</v>
      </c>
      <c r="P56" s="70" t="e">
        <f t="shared" si="66"/>
        <v>#DIV/0!</v>
      </c>
      <c r="Q56" s="119">
        <f t="shared" si="67"/>
        <v>0</v>
      </c>
      <c r="R56" s="119">
        <f t="shared" si="68"/>
        <v>0</v>
      </c>
      <c r="S56" s="48" t="e">
        <f t="shared" si="69"/>
        <v>#DIV/0!</v>
      </c>
      <c r="T56" s="70" t="e">
        <f t="shared" si="70"/>
        <v>#DIV/0!</v>
      </c>
      <c r="U56" s="70" t="e">
        <f t="shared" si="71"/>
        <v>#DIV/0!</v>
      </c>
      <c r="V56" s="70" t="e">
        <f t="shared" si="72"/>
        <v>#DIV/0!</v>
      </c>
      <c r="W56" s="23"/>
    </row>
    <row r="57" spans="1:25" ht="16.5" customHeight="1" thickBot="1">
      <c r="A57" s="85"/>
      <c r="B57" s="85"/>
      <c r="C57" s="23"/>
      <c r="D57" s="23"/>
      <c r="E57" s="125">
        <f>D56-D48-E48</f>
        <v>16.399999999999999</v>
      </c>
      <c r="F57" s="4"/>
      <c r="G57" s="162"/>
      <c r="H57" s="163"/>
      <c r="I57" s="164"/>
      <c r="J57" s="165"/>
      <c r="K57" s="166"/>
      <c r="L57" s="166"/>
      <c r="M57" s="167"/>
      <c r="N57" s="168"/>
      <c r="O57" s="166"/>
      <c r="P57" s="166"/>
      <c r="Q57" s="166"/>
      <c r="R57" s="166"/>
      <c r="S57" s="169"/>
      <c r="T57" s="170"/>
      <c r="U57" s="166"/>
      <c r="V57" s="170"/>
    </row>
    <row r="58" spans="1:25" ht="15.75">
      <c r="A58" s="212" t="s">
        <v>2</v>
      </c>
      <c r="B58" s="216"/>
      <c r="C58" s="2" t="s">
        <v>3</v>
      </c>
      <c r="D58" s="2" t="s">
        <v>4</v>
      </c>
      <c r="E58" s="97" t="s">
        <v>5</v>
      </c>
      <c r="F58" s="4"/>
      <c r="G58" s="130" t="s">
        <v>6</v>
      </c>
      <c r="H58" s="7" t="s">
        <v>7</v>
      </c>
      <c r="I58" s="131" t="s">
        <v>8</v>
      </c>
      <c r="J58" s="66" t="s">
        <v>9</v>
      </c>
      <c r="K58" s="24" t="s">
        <v>10</v>
      </c>
      <c r="L58" s="24" t="s">
        <v>11</v>
      </c>
      <c r="M58" s="16" t="s">
        <v>19</v>
      </c>
      <c r="N58" s="18" t="s">
        <v>12</v>
      </c>
      <c r="O58" s="24" t="s">
        <v>13</v>
      </c>
      <c r="P58" s="24" t="s">
        <v>14</v>
      </c>
      <c r="Q58" s="24" t="s">
        <v>15</v>
      </c>
      <c r="R58" s="24" t="s">
        <v>16</v>
      </c>
      <c r="S58" s="20" t="s">
        <v>18</v>
      </c>
      <c r="T58" s="22" t="s">
        <v>20</v>
      </c>
      <c r="U58" s="24" t="s">
        <v>22</v>
      </c>
      <c r="V58" s="22" t="s">
        <v>23</v>
      </c>
      <c r="W58" s="23"/>
    </row>
    <row r="59" spans="1:25" ht="16.5" thickBot="1">
      <c r="A59" s="99">
        <v>1</v>
      </c>
      <c r="B59" s="27" t="s">
        <v>26</v>
      </c>
      <c r="C59" s="30">
        <f>10000*E59</f>
        <v>150000</v>
      </c>
      <c r="D59" s="30">
        <f t="shared" ref="D59:D66" si="75">C59*A59/1000000</f>
        <v>0.15</v>
      </c>
      <c r="E59" s="106">
        <v>15</v>
      </c>
      <c r="F59" s="4"/>
      <c r="G59" s="35"/>
      <c r="H59" s="35"/>
      <c r="I59" s="64">
        <f t="shared" ref="I59:I67" si="76">(H59+G59*500)/1500</f>
        <v>0</v>
      </c>
      <c r="J59" s="66" t="e">
        <f t="shared" ref="J59:J67" si="77">I59/G59</f>
        <v>#DIV/0!</v>
      </c>
      <c r="K59" s="115" t="e">
        <f t="shared" ref="K59:K67" si="78">(J59*(D$67-E$59)+(1-J59)*(E$61))*G59</f>
        <v>#DIV/0!</v>
      </c>
      <c r="L59" s="115" t="e">
        <f t="shared" ref="L59:L67" si="79">(J59*E$63+(1-J59)*(E$61))*G59</f>
        <v>#DIV/0!</v>
      </c>
      <c r="M59" s="161" t="e">
        <f t="shared" ref="M59:M67" si="80">(J59*(B$67-E$59)+(1-J59)*(E$61))*G59</f>
        <v>#DIV/0!</v>
      </c>
      <c r="N59" s="115" t="e">
        <f t="shared" ref="N59:N67" si="81">(J59*E$65+(1-J59)*(-E$59))*G59</f>
        <v>#DIV/0!</v>
      </c>
      <c r="O59" s="115" t="e">
        <f t="shared" ref="O59:O67" si="82">(J59*($D$67-$D$59-$D$60-$D$61-$E$59)+(1-J59)*(($D$60+$D$61)*0.1-$E$59))*G59</f>
        <v>#DIV/0!</v>
      </c>
      <c r="P59" s="70" t="e">
        <f t="shared" ref="P59:P67" si="83">H59/G59</f>
        <v>#DIV/0!</v>
      </c>
      <c r="Q59" s="119">
        <f t="shared" ref="Q59:Q67" si="84">G59*E$67</f>
        <v>0</v>
      </c>
      <c r="R59" s="119">
        <f t="shared" ref="R59:R67" si="85">G59*0.9*0.235</f>
        <v>0</v>
      </c>
      <c r="S59" s="48" t="e">
        <f t="shared" ref="S59:S67" si="86">O59+R59</f>
        <v>#DIV/0!</v>
      </c>
      <c r="T59" s="70" t="e">
        <f t="shared" ref="T59:T67" si="87">R59+N59</f>
        <v>#DIV/0!</v>
      </c>
      <c r="U59" s="70" t="e">
        <f t="shared" ref="U59:U67" si="88">(T59+V59)/2</f>
        <v>#DIV/0!</v>
      </c>
      <c r="V59" s="70" t="e">
        <f t="shared" ref="V59:V67" si="89">R59+K59</f>
        <v>#DIV/0!</v>
      </c>
      <c r="W59" s="23"/>
    </row>
    <row r="60" spans="1:25">
      <c r="A60" s="99">
        <v>30</v>
      </c>
      <c r="B60" s="27" t="s">
        <v>26</v>
      </c>
      <c r="C60" s="30">
        <f>200*E59</f>
        <v>3000</v>
      </c>
      <c r="D60" s="30">
        <f t="shared" si="75"/>
        <v>0.09</v>
      </c>
      <c r="E60" s="2" t="s">
        <v>28</v>
      </c>
      <c r="F60" s="4"/>
      <c r="G60" s="35"/>
      <c r="H60" s="35"/>
      <c r="I60" s="64">
        <f t="shared" si="76"/>
        <v>0</v>
      </c>
      <c r="J60" s="66" t="e">
        <f t="shared" si="77"/>
        <v>#DIV/0!</v>
      </c>
      <c r="K60" s="115" t="e">
        <f t="shared" si="78"/>
        <v>#DIV/0!</v>
      </c>
      <c r="L60" s="115" t="e">
        <f t="shared" si="79"/>
        <v>#DIV/0!</v>
      </c>
      <c r="M60" s="107" t="e">
        <f t="shared" si="80"/>
        <v>#DIV/0!</v>
      </c>
      <c r="N60" s="115" t="e">
        <f t="shared" si="81"/>
        <v>#DIV/0!</v>
      </c>
      <c r="O60" s="115" t="e">
        <f t="shared" si="82"/>
        <v>#DIV/0!</v>
      </c>
      <c r="P60" s="70" t="e">
        <f t="shared" si="83"/>
        <v>#DIV/0!</v>
      </c>
      <c r="Q60" s="119">
        <f t="shared" si="84"/>
        <v>0</v>
      </c>
      <c r="R60" s="119">
        <f t="shared" si="85"/>
        <v>0</v>
      </c>
      <c r="S60" s="48" t="e">
        <f t="shared" si="86"/>
        <v>#DIV/0!</v>
      </c>
      <c r="T60" s="70" t="e">
        <f t="shared" si="87"/>
        <v>#DIV/0!</v>
      </c>
      <c r="U60" s="70" t="e">
        <f t="shared" si="88"/>
        <v>#DIV/0!</v>
      </c>
      <c r="V60" s="70" t="e">
        <f t="shared" si="89"/>
        <v>#DIV/0!</v>
      </c>
      <c r="W60" s="23"/>
    </row>
    <row r="61" spans="1:25" ht="15.75" thickBot="1">
      <c r="A61" s="99">
        <v>75</v>
      </c>
      <c r="B61" s="27" t="s">
        <v>26</v>
      </c>
      <c r="C61" s="30">
        <f>100*E59</f>
        <v>1500</v>
      </c>
      <c r="D61" s="30">
        <f t="shared" si="75"/>
        <v>0.1125</v>
      </c>
      <c r="E61" s="62">
        <f>(D59+D60+D61)*0.1-E59</f>
        <v>-14.96475</v>
      </c>
      <c r="F61" s="4"/>
      <c r="G61" s="35"/>
      <c r="H61" s="35"/>
      <c r="I61" s="64">
        <f t="shared" si="76"/>
        <v>0</v>
      </c>
      <c r="J61" s="66" t="e">
        <f t="shared" si="77"/>
        <v>#DIV/0!</v>
      </c>
      <c r="K61" s="115" t="e">
        <f t="shared" si="78"/>
        <v>#DIV/0!</v>
      </c>
      <c r="L61" s="115" t="e">
        <f t="shared" si="79"/>
        <v>#DIV/0!</v>
      </c>
      <c r="M61" s="107" t="e">
        <f t="shared" si="80"/>
        <v>#DIV/0!</v>
      </c>
      <c r="N61" s="115" t="e">
        <f t="shared" si="81"/>
        <v>#DIV/0!</v>
      </c>
      <c r="O61" s="115" t="e">
        <f t="shared" si="82"/>
        <v>#DIV/0!</v>
      </c>
      <c r="P61" s="70" t="e">
        <f t="shared" si="83"/>
        <v>#DIV/0!</v>
      </c>
      <c r="Q61" s="119">
        <f t="shared" si="84"/>
        <v>0</v>
      </c>
      <c r="R61" s="119">
        <f t="shared" si="85"/>
        <v>0</v>
      </c>
      <c r="S61" s="48" t="e">
        <f t="shared" si="86"/>
        <v>#DIV/0!</v>
      </c>
      <c r="T61" s="70" t="e">
        <f t="shared" si="87"/>
        <v>#DIV/0!</v>
      </c>
      <c r="U61" s="70" t="e">
        <f t="shared" si="88"/>
        <v>#DIV/0!</v>
      </c>
      <c r="V61" s="70" t="e">
        <f t="shared" si="89"/>
        <v>#DIV/0!</v>
      </c>
      <c r="W61" s="23"/>
    </row>
    <row r="62" spans="1:25">
      <c r="A62" s="99">
        <v>1000</v>
      </c>
      <c r="B62" s="27" t="s">
        <v>26</v>
      </c>
      <c r="C62" s="30">
        <f>25*E59</f>
        <v>375</v>
      </c>
      <c r="D62" s="30">
        <f t="shared" si="75"/>
        <v>0.375</v>
      </c>
      <c r="E62" s="2" t="s">
        <v>29</v>
      </c>
      <c r="F62" s="4"/>
      <c r="G62" s="35"/>
      <c r="H62" s="35"/>
      <c r="I62" s="64">
        <f t="shared" si="76"/>
        <v>0</v>
      </c>
      <c r="J62" s="66" t="e">
        <f t="shared" si="77"/>
        <v>#DIV/0!</v>
      </c>
      <c r="K62" s="115" t="e">
        <f t="shared" si="78"/>
        <v>#DIV/0!</v>
      </c>
      <c r="L62" s="115" t="e">
        <f t="shared" si="79"/>
        <v>#DIV/0!</v>
      </c>
      <c r="M62" s="107" t="e">
        <f t="shared" si="80"/>
        <v>#DIV/0!</v>
      </c>
      <c r="N62" s="115" t="e">
        <f t="shared" si="81"/>
        <v>#DIV/0!</v>
      </c>
      <c r="O62" s="115" t="e">
        <f t="shared" si="82"/>
        <v>#DIV/0!</v>
      </c>
      <c r="P62" s="70" t="e">
        <f t="shared" si="83"/>
        <v>#DIV/0!</v>
      </c>
      <c r="Q62" s="119">
        <f t="shared" si="84"/>
        <v>0</v>
      </c>
      <c r="R62" s="119">
        <f t="shared" si="85"/>
        <v>0</v>
      </c>
      <c r="S62" s="48" t="e">
        <f t="shared" si="86"/>
        <v>#DIV/0!</v>
      </c>
      <c r="T62" s="70" t="e">
        <f t="shared" si="87"/>
        <v>#DIV/0!</v>
      </c>
      <c r="U62" s="70" t="e">
        <f t="shared" si="88"/>
        <v>#DIV/0!</v>
      </c>
      <c r="V62" s="70" t="e">
        <f t="shared" si="89"/>
        <v>#DIV/0!</v>
      </c>
      <c r="W62" s="23"/>
    </row>
    <row r="63" spans="1:25" ht="15.75" thickBot="1">
      <c r="A63" s="99">
        <v>5000</v>
      </c>
      <c r="B63" s="27" t="s">
        <v>26</v>
      </c>
      <c r="C63" s="30">
        <f>10*E59</f>
        <v>150</v>
      </c>
      <c r="D63" s="30">
        <f t="shared" si="75"/>
        <v>0.75</v>
      </c>
      <c r="E63" s="62">
        <f>D67-D59-D60-D61-E59+(D59+D60+D61)*0.1</f>
        <v>26.912250000000004</v>
      </c>
      <c r="F63" s="4"/>
      <c r="G63" s="35"/>
      <c r="H63" s="35"/>
      <c r="I63" s="64">
        <f t="shared" si="76"/>
        <v>0</v>
      </c>
      <c r="J63" s="66" t="e">
        <f t="shared" si="77"/>
        <v>#DIV/0!</v>
      </c>
      <c r="K63" s="115" t="e">
        <f t="shared" si="78"/>
        <v>#DIV/0!</v>
      </c>
      <c r="L63" s="115" t="e">
        <f t="shared" si="79"/>
        <v>#DIV/0!</v>
      </c>
      <c r="M63" s="107" t="e">
        <f t="shared" si="80"/>
        <v>#DIV/0!</v>
      </c>
      <c r="N63" s="115" t="e">
        <f t="shared" si="81"/>
        <v>#DIV/0!</v>
      </c>
      <c r="O63" s="115" t="e">
        <f t="shared" si="82"/>
        <v>#DIV/0!</v>
      </c>
      <c r="P63" s="70" t="e">
        <f t="shared" si="83"/>
        <v>#DIV/0!</v>
      </c>
      <c r="Q63" s="119">
        <f t="shared" si="84"/>
        <v>0</v>
      </c>
      <c r="R63" s="119">
        <f t="shared" si="85"/>
        <v>0</v>
      </c>
      <c r="S63" s="48" t="e">
        <f t="shared" si="86"/>
        <v>#DIV/0!</v>
      </c>
      <c r="T63" s="70" t="e">
        <f t="shared" si="87"/>
        <v>#DIV/0!</v>
      </c>
      <c r="U63" s="70" t="e">
        <f t="shared" si="88"/>
        <v>#DIV/0!</v>
      </c>
      <c r="V63" s="70" t="e">
        <f t="shared" si="89"/>
        <v>#DIV/0!</v>
      </c>
      <c r="W63" s="23"/>
    </row>
    <row r="64" spans="1:25">
      <c r="A64" s="99">
        <v>75000</v>
      </c>
      <c r="B64" s="27" t="s">
        <v>26</v>
      </c>
      <c r="C64" s="30">
        <f>6*E59</f>
        <v>90</v>
      </c>
      <c r="D64" s="30">
        <f t="shared" si="75"/>
        <v>6.75</v>
      </c>
      <c r="E64" s="2" t="s">
        <v>32</v>
      </c>
      <c r="F64" s="4"/>
      <c r="G64" s="35"/>
      <c r="H64" s="35"/>
      <c r="I64" s="64">
        <f t="shared" si="76"/>
        <v>0</v>
      </c>
      <c r="J64" s="66" t="e">
        <f t="shared" si="77"/>
        <v>#DIV/0!</v>
      </c>
      <c r="K64" s="115" t="e">
        <f t="shared" si="78"/>
        <v>#DIV/0!</v>
      </c>
      <c r="L64" s="115" t="e">
        <f t="shared" si="79"/>
        <v>#DIV/0!</v>
      </c>
      <c r="M64" s="107" t="e">
        <f t="shared" si="80"/>
        <v>#DIV/0!</v>
      </c>
      <c r="N64" s="115" t="e">
        <f t="shared" si="81"/>
        <v>#DIV/0!</v>
      </c>
      <c r="O64" s="115" t="e">
        <f t="shared" si="82"/>
        <v>#DIV/0!</v>
      </c>
      <c r="P64" s="70" t="e">
        <f t="shared" si="83"/>
        <v>#DIV/0!</v>
      </c>
      <c r="Q64" s="119">
        <f t="shared" si="84"/>
        <v>0</v>
      </c>
      <c r="R64" s="119">
        <f t="shared" si="85"/>
        <v>0</v>
      </c>
      <c r="S64" s="48" t="e">
        <f t="shared" si="86"/>
        <v>#DIV/0!</v>
      </c>
      <c r="T64" s="70" t="e">
        <f t="shared" si="87"/>
        <v>#DIV/0!</v>
      </c>
      <c r="U64" s="70" t="e">
        <f t="shared" si="88"/>
        <v>#DIV/0!</v>
      </c>
      <c r="V64" s="70" t="e">
        <f t="shared" si="89"/>
        <v>#DIV/0!</v>
      </c>
      <c r="W64" s="23"/>
    </row>
    <row r="65" spans="1:26" ht="15.75" thickBot="1">
      <c r="A65" s="99">
        <v>214506</v>
      </c>
      <c r="B65" s="27" t="s">
        <v>26</v>
      </c>
      <c r="C65" s="30">
        <f>4*E59</f>
        <v>60</v>
      </c>
      <c r="D65" s="55">
        <f t="shared" si="75"/>
        <v>12.87036</v>
      </c>
      <c r="E65" s="171">
        <f>D67-D59-D60-D61-E59</f>
        <v>26.877000000000002</v>
      </c>
      <c r="F65" s="4"/>
      <c r="G65" s="35"/>
      <c r="H65" s="35"/>
      <c r="I65" s="64">
        <f t="shared" si="76"/>
        <v>0</v>
      </c>
      <c r="J65" s="66" t="e">
        <f t="shared" si="77"/>
        <v>#DIV/0!</v>
      </c>
      <c r="K65" s="115" t="e">
        <f t="shared" si="78"/>
        <v>#DIV/0!</v>
      </c>
      <c r="L65" s="115" t="e">
        <f t="shared" si="79"/>
        <v>#DIV/0!</v>
      </c>
      <c r="M65" s="107" t="e">
        <f t="shared" si="80"/>
        <v>#DIV/0!</v>
      </c>
      <c r="N65" s="115" t="e">
        <f t="shared" si="81"/>
        <v>#DIV/0!</v>
      </c>
      <c r="O65" s="115" t="e">
        <f t="shared" si="82"/>
        <v>#DIV/0!</v>
      </c>
      <c r="P65" s="70" t="e">
        <f t="shared" si="83"/>
        <v>#DIV/0!</v>
      </c>
      <c r="Q65" s="119">
        <f t="shared" si="84"/>
        <v>0</v>
      </c>
      <c r="R65" s="119">
        <f t="shared" si="85"/>
        <v>0</v>
      </c>
      <c r="S65" s="48" t="e">
        <f t="shared" si="86"/>
        <v>#DIV/0!</v>
      </c>
      <c r="T65" s="70" t="e">
        <f t="shared" si="87"/>
        <v>#DIV/0!</v>
      </c>
      <c r="U65" s="70" t="e">
        <f t="shared" si="88"/>
        <v>#DIV/0!</v>
      </c>
      <c r="V65" s="70" t="e">
        <f t="shared" si="89"/>
        <v>#DIV/0!</v>
      </c>
      <c r="W65" s="23"/>
    </row>
    <row r="66" spans="1:26" ht="15.75" thickBot="1">
      <c r="A66" s="99">
        <v>704388</v>
      </c>
      <c r="B66" s="27" t="s">
        <v>26</v>
      </c>
      <c r="C66" s="68">
        <f>2*E59</f>
        <v>30</v>
      </c>
      <c r="D66" s="172">
        <f t="shared" si="75"/>
        <v>21.131640000000001</v>
      </c>
      <c r="E66" s="71" t="s">
        <v>34</v>
      </c>
      <c r="F66" s="4"/>
      <c r="G66" s="35"/>
      <c r="H66" s="35"/>
      <c r="I66" s="64">
        <f t="shared" si="76"/>
        <v>0</v>
      </c>
      <c r="J66" s="66" t="e">
        <f t="shared" si="77"/>
        <v>#DIV/0!</v>
      </c>
      <c r="K66" s="115" t="e">
        <f t="shared" si="78"/>
        <v>#DIV/0!</v>
      </c>
      <c r="L66" s="115" t="e">
        <f t="shared" si="79"/>
        <v>#DIV/0!</v>
      </c>
      <c r="M66" s="107" t="e">
        <f t="shared" si="80"/>
        <v>#DIV/0!</v>
      </c>
      <c r="N66" s="115" t="e">
        <f t="shared" si="81"/>
        <v>#DIV/0!</v>
      </c>
      <c r="O66" s="115" t="e">
        <f t="shared" si="82"/>
        <v>#DIV/0!</v>
      </c>
      <c r="P66" s="70" t="e">
        <f t="shared" si="83"/>
        <v>#DIV/0!</v>
      </c>
      <c r="Q66" s="119">
        <f t="shared" si="84"/>
        <v>0</v>
      </c>
      <c r="R66" s="119">
        <f t="shared" si="85"/>
        <v>0</v>
      </c>
      <c r="S66" s="48" t="e">
        <f t="shared" si="86"/>
        <v>#DIV/0!</v>
      </c>
      <c r="T66" s="70" t="e">
        <f t="shared" si="87"/>
        <v>#DIV/0!</v>
      </c>
      <c r="U66" s="70" t="e">
        <f t="shared" si="88"/>
        <v>#DIV/0!</v>
      </c>
      <c r="V66" s="70" t="e">
        <f t="shared" si="89"/>
        <v>#DIV/0!</v>
      </c>
      <c r="W66" s="23"/>
    </row>
    <row r="67" spans="1:26" ht="15.75" thickBot="1">
      <c r="A67" s="76" t="s">
        <v>35</v>
      </c>
      <c r="B67" s="156">
        <f>SUM(D60:D66)+D59*0.1</f>
        <v>42.094499999999996</v>
      </c>
      <c r="C67" s="79" t="s">
        <v>36</v>
      </c>
      <c r="D67" s="124">
        <f>SUM(D59:D66)</f>
        <v>42.229500000000002</v>
      </c>
      <c r="E67" s="51">
        <f>4.95</f>
        <v>4.95</v>
      </c>
      <c r="F67" s="4"/>
      <c r="G67" s="35"/>
      <c r="H67" s="35"/>
      <c r="I67" s="64">
        <f t="shared" si="76"/>
        <v>0</v>
      </c>
      <c r="J67" s="66" t="e">
        <f t="shared" si="77"/>
        <v>#DIV/0!</v>
      </c>
      <c r="K67" s="115" t="e">
        <f t="shared" si="78"/>
        <v>#DIV/0!</v>
      </c>
      <c r="L67" s="115" t="e">
        <f t="shared" si="79"/>
        <v>#DIV/0!</v>
      </c>
      <c r="M67" s="107" t="e">
        <f t="shared" si="80"/>
        <v>#DIV/0!</v>
      </c>
      <c r="N67" s="115" t="e">
        <f t="shared" si="81"/>
        <v>#DIV/0!</v>
      </c>
      <c r="O67" s="115" t="e">
        <f t="shared" si="82"/>
        <v>#DIV/0!</v>
      </c>
      <c r="P67" s="70" t="e">
        <f t="shared" si="83"/>
        <v>#DIV/0!</v>
      </c>
      <c r="Q67" s="119">
        <f t="shared" si="84"/>
        <v>0</v>
      </c>
      <c r="R67" s="119">
        <f t="shared" si="85"/>
        <v>0</v>
      </c>
      <c r="S67" s="48" t="e">
        <f t="shared" si="86"/>
        <v>#DIV/0!</v>
      </c>
      <c r="T67" s="70" t="e">
        <f t="shared" si="87"/>
        <v>#DIV/0!</v>
      </c>
      <c r="U67" s="70" t="e">
        <f t="shared" si="88"/>
        <v>#DIV/0!</v>
      </c>
      <c r="V67" s="70" t="e">
        <f t="shared" si="89"/>
        <v>#DIV/0!</v>
      </c>
      <c r="W67" s="23"/>
    </row>
    <row r="68" spans="1:26" ht="15.75" thickBot="1">
      <c r="D68" s="100"/>
      <c r="E68" s="125">
        <f>D67-D59-E59</f>
        <v>27.079500000000003</v>
      </c>
      <c r="G68" s="89"/>
      <c r="H68" s="126"/>
      <c r="I68" s="135"/>
      <c r="J68" s="135"/>
      <c r="K68" s="147"/>
      <c r="L68" s="147"/>
      <c r="M68" s="173"/>
      <c r="N68" s="98" t="s">
        <v>40</v>
      </c>
      <c r="O68" s="147"/>
      <c r="P68" s="147"/>
      <c r="Q68" s="135"/>
      <c r="R68" s="147"/>
      <c r="S68" s="147"/>
      <c r="T68" s="135"/>
      <c r="U68" s="147"/>
      <c r="V68" s="135"/>
      <c r="W68" s="23"/>
    </row>
    <row r="69" spans="1:26" ht="15.75">
      <c r="A69" s="212" t="s">
        <v>2</v>
      </c>
      <c r="B69" s="216"/>
      <c r="C69" s="2" t="s">
        <v>3</v>
      </c>
      <c r="D69" s="2" t="s">
        <v>4</v>
      </c>
      <c r="E69" s="97" t="s">
        <v>5</v>
      </c>
      <c r="F69" s="4"/>
      <c r="G69" s="130" t="s">
        <v>6</v>
      </c>
      <c r="H69" s="7" t="s">
        <v>7</v>
      </c>
      <c r="I69" s="131" t="s">
        <v>8</v>
      </c>
      <c r="J69" s="66" t="s">
        <v>9</v>
      </c>
      <c r="K69" s="24" t="s">
        <v>10</v>
      </c>
      <c r="L69" s="24" t="s">
        <v>11</v>
      </c>
      <c r="M69" s="16" t="s">
        <v>19</v>
      </c>
      <c r="N69" s="18" t="s">
        <v>12</v>
      </c>
      <c r="O69" s="24" t="s">
        <v>13</v>
      </c>
      <c r="P69" s="24" t="s">
        <v>14</v>
      </c>
      <c r="Q69" s="24" t="s">
        <v>15</v>
      </c>
      <c r="R69" s="24" t="s">
        <v>16</v>
      </c>
      <c r="S69" s="20" t="s">
        <v>18</v>
      </c>
      <c r="T69" s="22" t="s">
        <v>20</v>
      </c>
      <c r="U69" s="24" t="s">
        <v>22</v>
      </c>
      <c r="V69" s="22" t="s">
        <v>23</v>
      </c>
      <c r="W69" s="23"/>
    </row>
    <row r="70" spans="1:26" ht="16.5" customHeight="1" thickBot="1">
      <c r="A70" s="99">
        <v>1</v>
      </c>
      <c r="B70" s="27" t="s">
        <v>26</v>
      </c>
      <c r="C70" s="30">
        <f>10000*E70</f>
        <v>300000</v>
      </c>
      <c r="D70" s="30">
        <f t="shared" ref="D70:D77" si="90">C70*A70/1000000</f>
        <v>0.3</v>
      </c>
      <c r="E70" s="106">
        <v>30</v>
      </c>
      <c r="F70" s="4"/>
      <c r="G70" s="35"/>
      <c r="H70" s="35"/>
      <c r="I70" s="64">
        <f t="shared" ref="I70:I78" si="91">(H70+G70*500)/1500</f>
        <v>0</v>
      </c>
      <c r="J70" s="66" t="e">
        <f t="shared" ref="J70:J78" si="92">I70/G70</f>
        <v>#DIV/0!</v>
      </c>
      <c r="K70" s="115" t="e">
        <f t="shared" ref="K70:K78" si="93">(J70*(D$78-E$70)+(1-J70)*(E$72))*G70</f>
        <v>#DIV/0!</v>
      </c>
      <c r="L70" s="115" t="e">
        <f t="shared" ref="L70:L78" si="94">(J70*E$74+(1-J70)*(E$72))*G70</f>
        <v>#DIV/0!</v>
      </c>
      <c r="M70" s="107" t="e">
        <f t="shared" ref="M70:M78" si="95">(J70*(B$78-E$70)+(1-J70)*(E$72))*G70</f>
        <v>#DIV/0!</v>
      </c>
      <c r="N70" s="115" t="e">
        <f t="shared" ref="N70:N78" si="96">(J70*E$76+(1-J70)*(-E$70))*G70</f>
        <v>#DIV/0!</v>
      </c>
      <c r="O70" s="115" t="e">
        <f t="shared" ref="O70:O78" si="97">(J70*($D$78-$D$70-$D$71-$D$72-$E$70)+(1-J70)*(($D$71+$D$72)*0.1-$E$70))*G70</f>
        <v>#DIV/0!</v>
      </c>
      <c r="P70" s="70" t="e">
        <f t="shared" ref="P70:P78" si="98">H70/G70</f>
        <v>#DIV/0!</v>
      </c>
      <c r="Q70" s="119">
        <f t="shared" ref="Q70:Q78" si="99">G70*E$78</f>
        <v>0</v>
      </c>
      <c r="R70" s="119">
        <f t="shared" ref="R70:R78" si="100">Q70/1000*50</f>
        <v>0</v>
      </c>
      <c r="S70" s="48" t="e">
        <f t="shared" ref="S70:S78" si="101">O70+R70</f>
        <v>#DIV/0!</v>
      </c>
      <c r="T70" s="70" t="e">
        <f t="shared" ref="T70:T78" si="102">R70+N70</f>
        <v>#DIV/0!</v>
      </c>
      <c r="U70" s="70" t="e">
        <f t="shared" ref="U70:U78" si="103">(T70+V70)/2</f>
        <v>#DIV/0!</v>
      </c>
      <c r="V70" s="70" t="e">
        <f t="shared" ref="V70:V78" si="104">R70+K70</f>
        <v>#DIV/0!</v>
      </c>
      <c r="W70" s="23"/>
      <c r="X70" s="100"/>
      <c r="Y70" s="100"/>
      <c r="Z70" s="100"/>
    </row>
    <row r="71" spans="1:26" ht="15.75" customHeight="1">
      <c r="A71" s="99">
        <v>30</v>
      </c>
      <c r="B71" s="27" t="s">
        <v>26</v>
      </c>
      <c r="C71" s="30">
        <f>200*E70</f>
        <v>6000</v>
      </c>
      <c r="D71" s="30">
        <f t="shared" si="90"/>
        <v>0.18</v>
      </c>
      <c r="E71" s="2" t="s">
        <v>28</v>
      </c>
      <c r="F71" s="4"/>
      <c r="G71" s="154"/>
      <c r="H71" s="154"/>
      <c r="I71" s="64">
        <f t="shared" si="91"/>
        <v>0</v>
      </c>
      <c r="J71" s="66" t="e">
        <f t="shared" si="92"/>
        <v>#DIV/0!</v>
      </c>
      <c r="K71" s="115" t="e">
        <f t="shared" si="93"/>
        <v>#DIV/0!</v>
      </c>
      <c r="L71" s="115" t="e">
        <f t="shared" si="94"/>
        <v>#DIV/0!</v>
      </c>
      <c r="M71" s="107" t="e">
        <f t="shared" si="95"/>
        <v>#DIV/0!</v>
      </c>
      <c r="N71" s="115" t="e">
        <f t="shared" si="96"/>
        <v>#DIV/0!</v>
      </c>
      <c r="O71" s="115" t="e">
        <f t="shared" si="97"/>
        <v>#DIV/0!</v>
      </c>
      <c r="P71" s="70" t="e">
        <f t="shared" si="98"/>
        <v>#DIV/0!</v>
      </c>
      <c r="Q71" s="119">
        <f t="shared" si="99"/>
        <v>0</v>
      </c>
      <c r="R71" s="119">
        <f t="shared" si="100"/>
        <v>0</v>
      </c>
      <c r="S71" s="48" t="e">
        <f t="shared" si="101"/>
        <v>#DIV/0!</v>
      </c>
      <c r="T71" s="70" t="e">
        <f t="shared" si="102"/>
        <v>#DIV/0!</v>
      </c>
      <c r="U71" s="70" t="e">
        <f t="shared" si="103"/>
        <v>#DIV/0!</v>
      </c>
      <c r="V71" s="70" t="e">
        <f t="shared" si="104"/>
        <v>#DIV/0!</v>
      </c>
      <c r="W71" s="23"/>
    </row>
    <row r="72" spans="1:26" ht="16.5" customHeight="1" thickBot="1">
      <c r="A72" s="99">
        <v>75</v>
      </c>
      <c r="B72" s="27" t="s">
        <v>26</v>
      </c>
      <c r="C72" s="30">
        <f>100*E70</f>
        <v>3000</v>
      </c>
      <c r="D72" s="30">
        <f t="shared" si="90"/>
        <v>0.22500000000000001</v>
      </c>
      <c r="E72" s="114">
        <f>(D70+D71+D72)*0.1-E70</f>
        <v>-29.929500000000001</v>
      </c>
      <c r="F72" s="4"/>
      <c r="G72" s="154"/>
      <c r="H72" s="154"/>
      <c r="I72" s="64">
        <f t="shared" si="91"/>
        <v>0</v>
      </c>
      <c r="J72" s="66" t="e">
        <f t="shared" si="92"/>
        <v>#DIV/0!</v>
      </c>
      <c r="K72" s="115" t="e">
        <f t="shared" si="93"/>
        <v>#DIV/0!</v>
      </c>
      <c r="L72" s="115" t="e">
        <f t="shared" si="94"/>
        <v>#DIV/0!</v>
      </c>
      <c r="M72" s="107" t="e">
        <f t="shared" si="95"/>
        <v>#DIV/0!</v>
      </c>
      <c r="N72" s="115" t="e">
        <f t="shared" si="96"/>
        <v>#DIV/0!</v>
      </c>
      <c r="O72" s="115" t="e">
        <f t="shared" si="97"/>
        <v>#DIV/0!</v>
      </c>
      <c r="P72" s="70" t="e">
        <f t="shared" si="98"/>
        <v>#DIV/0!</v>
      </c>
      <c r="Q72" s="119">
        <f t="shared" si="99"/>
        <v>0</v>
      </c>
      <c r="R72" s="119">
        <f t="shared" si="100"/>
        <v>0</v>
      </c>
      <c r="S72" s="48" t="e">
        <f t="shared" si="101"/>
        <v>#DIV/0!</v>
      </c>
      <c r="T72" s="70" t="e">
        <f t="shared" si="102"/>
        <v>#DIV/0!</v>
      </c>
      <c r="U72" s="70" t="e">
        <f t="shared" si="103"/>
        <v>#DIV/0!</v>
      </c>
      <c r="V72" s="70" t="e">
        <f t="shared" si="104"/>
        <v>#DIV/0!</v>
      </c>
      <c r="W72" s="23"/>
    </row>
    <row r="73" spans="1:26" ht="15.75" customHeight="1">
      <c r="A73" s="99">
        <v>1000</v>
      </c>
      <c r="B73" s="27" t="s">
        <v>26</v>
      </c>
      <c r="C73" s="30">
        <f>25*E70</f>
        <v>750</v>
      </c>
      <c r="D73" s="30">
        <f t="shared" si="90"/>
        <v>0.75</v>
      </c>
      <c r="E73" s="2" t="s">
        <v>29</v>
      </c>
      <c r="F73" s="4"/>
      <c r="G73" s="154"/>
      <c r="H73" s="154"/>
      <c r="I73" s="64">
        <f t="shared" si="91"/>
        <v>0</v>
      </c>
      <c r="J73" s="66" t="e">
        <f t="shared" si="92"/>
        <v>#DIV/0!</v>
      </c>
      <c r="K73" s="115" t="e">
        <f t="shared" si="93"/>
        <v>#DIV/0!</v>
      </c>
      <c r="L73" s="115" t="e">
        <f t="shared" si="94"/>
        <v>#DIV/0!</v>
      </c>
      <c r="M73" s="107" t="e">
        <f t="shared" si="95"/>
        <v>#DIV/0!</v>
      </c>
      <c r="N73" s="115" t="e">
        <f t="shared" si="96"/>
        <v>#DIV/0!</v>
      </c>
      <c r="O73" s="115" t="e">
        <f t="shared" si="97"/>
        <v>#DIV/0!</v>
      </c>
      <c r="P73" s="70" t="e">
        <f t="shared" si="98"/>
        <v>#DIV/0!</v>
      </c>
      <c r="Q73" s="119">
        <f t="shared" si="99"/>
        <v>0</v>
      </c>
      <c r="R73" s="119">
        <f t="shared" si="100"/>
        <v>0</v>
      </c>
      <c r="S73" s="48" t="e">
        <f t="shared" si="101"/>
        <v>#DIV/0!</v>
      </c>
      <c r="T73" s="70" t="e">
        <f t="shared" si="102"/>
        <v>#DIV/0!</v>
      </c>
      <c r="U73" s="70" t="e">
        <f t="shared" si="103"/>
        <v>#DIV/0!</v>
      </c>
      <c r="V73" s="70" t="e">
        <f t="shared" si="104"/>
        <v>#DIV/0!</v>
      </c>
      <c r="W73" s="23"/>
    </row>
    <row r="74" spans="1:26" ht="16.5" customHeight="1" thickBot="1">
      <c r="A74" s="99">
        <v>5000</v>
      </c>
      <c r="B74" s="27" t="s">
        <v>26</v>
      </c>
      <c r="C74" s="30">
        <f>10*E70</f>
        <v>300</v>
      </c>
      <c r="D74" s="30">
        <f t="shared" si="90"/>
        <v>1.5</v>
      </c>
      <c r="E74" s="114">
        <f>D78-E70-D70-D71-D72+(D70+D71+D72)*0.1</f>
        <v>53.824500000000008</v>
      </c>
      <c r="F74" s="4"/>
      <c r="G74" s="154"/>
      <c r="H74" s="154"/>
      <c r="I74" s="64">
        <f t="shared" si="91"/>
        <v>0</v>
      </c>
      <c r="J74" s="66" t="e">
        <f t="shared" si="92"/>
        <v>#DIV/0!</v>
      </c>
      <c r="K74" s="115" t="e">
        <f t="shared" si="93"/>
        <v>#DIV/0!</v>
      </c>
      <c r="L74" s="115" t="e">
        <f t="shared" si="94"/>
        <v>#DIV/0!</v>
      </c>
      <c r="M74" s="107" t="e">
        <f t="shared" si="95"/>
        <v>#DIV/0!</v>
      </c>
      <c r="N74" s="115" t="e">
        <f t="shared" si="96"/>
        <v>#DIV/0!</v>
      </c>
      <c r="O74" s="115" t="e">
        <f t="shared" si="97"/>
        <v>#DIV/0!</v>
      </c>
      <c r="P74" s="70" t="e">
        <f t="shared" si="98"/>
        <v>#DIV/0!</v>
      </c>
      <c r="Q74" s="119">
        <f t="shared" si="99"/>
        <v>0</v>
      </c>
      <c r="R74" s="119">
        <f t="shared" si="100"/>
        <v>0</v>
      </c>
      <c r="S74" s="48" t="e">
        <f t="shared" si="101"/>
        <v>#DIV/0!</v>
      </c>
      <c r="T74" s="70" t="e">
        <f t="shared" si="102"/>
        <v>#DIV/0!</v>
      </c>
      <c r="U74" s="70" t="e">
        <f t="shared" si="103"/>
        <v>#DIV/0!</v>
      </c>
      <c r="V74" s="70" t="e">
        <f t="shared" si="104"/>
        <v>#DIV/0!</v>
      </c>
      <c r="W74" s="23"/>
    </row>
    <row r="75" spans="1:26" ht="15.75" customHeight="1">
      <c r="A75" s="99">
        <v>75000</v>
      </c>
      <c r="B75" s="27" t="s">
        <v>26</v>
      </c>
      <c r="C75" s="30">
        <f>6*E70</f>
        <v>180</v>
      </c>
      <c r="D75" s="30">
        <f t="shared" si="90"/>
        <v>13.5</v>
      </c>
      <c r="E75" s="2" t="s">
        <v>32</v>
      </c>
      <c r="F75" s="4"/>
      <c r="G75" s="154"/>
      <c r="H75" s="154"/>
      <c r="I75" s="64">
        <f t="shared" si="91"/>
        <v>0</v>
      </c>
      <c r="J75" s="66" t="e">
        <f t="shared" si="92"/>
        <v>#DIV/0!</v>
      </c>
      <c r="K75" s="115" t="e">
        <f t="shared" si="93"/>
        <v>#DIV/0!</v>
      </c>
      <c r="L75" s="115" t="e">
        <f t="shared" si="94"/>
        <v>#DIV/0!</v>
      </c>
      <c r="M75" s="107" t="e">
        <f t="shared" si="95"/>
        <v>#DIV/0!</v>
      </c>
      <c r="N75" s="115" t="e">
        <f t="shared" si="96"/>
        <v>#DIV/0!</v>
      </c>
      <c r="O75" s="115" t="e">
        <f t="shared" si="97"/>
        <v>#DIV/0!</v>
      </c>
      <c r="P75" s="70" t="e">
        <f t="shared" si="98"/>
        <v>#DIV/0!</v>
      </c>
      <c r="Q75" s="119">
        <f t="shared" si="99"/>
        <v>0</v>
      </c>
      <c r="R75" s="119">
        <f t="shared" si="100"/>
        <v>0</v>
      </c>
      <c r="S75" s="48" t="e">
        <f t="shared" si="101"/>
        <v>#DIV/0!</v>
      </c>
      <c r="T75" s="70" t="e">
        <f t="shared" si="102"/>
        <v>#DIV/0!</v>
      </c>
      <c r="U75" s="70" t="e">
        <f t="shared" si="103"/>
        <v>#DIV/0!</v>
      </c>
      <c r="V75" s="70" t="e">
        <f t="shared" si="104"/>
        <v>#DIV/0!</v>
      </c>
      <c r="W75" s="23"/>
      <c r="X75" s="23"/>
      <c r="Y75" s="23"/>
      <c r="Z75" s="23"/>
    </row>
    <row r="76" spans="1:26" ht="16.5" customHeight="1" thickBot="1">
      <c r="A76" s="99">
        <v>214506</v>
      </c>
      <c r="B76" s="27" t="s">
        <v>26</v>
      </c>
      <c r="C76" s="30">
        <f>4*E70</f>
        <v>120</v>
      </c>
      <c r="D76" s="55">
        <f t="shared" si="90"/>
        <v>25.74072</v>
      </c>
      <c r="E76" s="171">
        <f>D78-D70-D71-D72-E70</f>
        <v>53.754000000000005</v>
      </c>
      <c r="F76" s="4"/>
      <c r="G76" s="154"/>
      <c r="H76" s="154"/>
      <c r="I76" s="64">
        <f t="shared" si="91"/>
        <v>0</v>
      </c>
      <c r="J76" s="66" t="e">
        <f t="shared" si="92"/>
        <v>#DIV/0!</v>
      </c>
      <c r="K76" s="115" t="e">
        <f t="shared" si="93"/>
        <v>#DIV/0!</v>
      </c>
      <c r="L76" s="115" t="e">
        <f t="shared" si="94"/>
        <v>#DIV/0!</v>
      </c>
      <c r="M76" s="107" t="e">
        <f t="shared" si="95"/>
        <v>#DIV/0!</v>
      </c>
      <c r="N76" s="115" t="e">
        <f t="shared" si="96"/>
        <v>#DIV/0!</v>
      </c>
      <c r="O76" s="115" t="e">
        <f t="shared" si="97"/>
        <v>#DIV/0!</v>
      </c>
      <c r="P76" s="70" t="e">
        <f t="shared" si="98"/>
        <v>#DIV/0!</v>
      </c>
      <c r="Q76" s="119">
        <f t="shared" si="99"/>
        <v>0</v>
      </c>
      <c r="R76" s="119">
        <f t="shared" si="100"/>
        <v>0</v>
      </c>
      <c r="S76" s="48" t="e">
        <f t="shared" si="101"/>
        <v>#DIV/0!</v>
      </c>
      <c r="T76" s="70" t="e">
        <f t="shared" si="102"/>
        <v>#DIV/0!</v>
      </c>
      <c r="U76" s="70" t="e">
        <f t="shared" si="103"/>
        <v>#DIV/0!</v>
      </c>
      <c r="V76" s="70" t="e">
        <f t="shared" si="104"/>
        <v>#DIV/0!</v>
      </c>
      <c r="W76" s="23"/>
      <c r="X76" s="23"/>
      <c r="Y76" s="23"/>
      <c r="Z76" s="23"/>
    </row>
    <row r="77" spans="1:26" ht="16.5" customHeight="1" thickBot="1">
      <c r="A77" s="99">
        <v>704388</v>
      </c>
      <c r="B77" s="63" t="s">
        <v>26</v>
      </c>
      <c r="C77" s="68">
        <f>2*E70</f>
        <v>60</v>
      </c>
      <c r="D77" s="172">
        <f t="shared" si="90"/>
        <v>42.263280000000002</v>
      </c>
      <c r="E77" s="71" t="s">
        <v>34</v>
      </c>
      <c r="F77" s="4"/>
      <c r="G77" s="154"/>
      <c r="H77" s="154"/>
      <c r="I77" s="64">
        <f t="shared" si="91"/>
        <v>0</v>
      </c>
      <c r="J77" s="66" t="e">
        <f t="shared" si="92"/>
        <v>#DIV/0!</v>
      </c>
      <c r="K77" s="115" t="e">
        <f t="shared" si="93"/>
        <v>#DIV/0!</v>
      </c>
      <c r="L77" s="115" t="e">
        <f t="shared" si="94"/>
        <v>#DIV/0!</v>
      </c>
      <c r="M77" s="107" t="e">
        <f t="shared" si="95"/>
        <v>#DIV/0!</v>
      </c>
      <c r="N77" s="115" t="e">
        <f t="shared" si="96"/>
        <v>#DIV/0!</v>
      </c>
      <c r="O77" s="115" t="e">
        <f t="shared" si="97"/>
        <v>#DIV/0!</v>
      </c>
      <c r="P77" s="70" t="e">
        <f t="shared" si="98"/>
        <v>#DIV/0!</v>
      </c>
      <c r="Q77" s="119">
        <f t="shared" si="99"/>
        <v>0</v>
      </c>
      <c r="R77" s="119">
        <f t="shared" si="100"/>
        <v>0</v>
      </c>
      <c r="S77" s="48" t="e">
        <f t="shared" si="101"/>
        <v>#DIV/0!</v>
      </c>
      <c r="T77" s="70" t="e">
        <f t="shared" si="102"/>
        <v>#DIV/0!</v>
      </c>
      <c r="U77" s="70" t="e">
        <f t="shared" si="103"/>
        <v>#DIV/0!</v>
      </c>
      <c r="V77" s="70" t="e">
        <f t="shared" si="104"/>
        <v>#DIV/0!</v>
      </c>
      <c r="W77" s="23"/>
      <c r="X77" s="23"/>
      <c r="Y77" s="23"/>
      <c r="Z77" s="23"/>
    </row>
    <row r="78" spans="1:26" ht="16.5" customHeight="1" thickBot="1">
      <c r="A78" s="73" t="s">
        <v>35</v>
      </c>
      <c r="B78" s="175">
        <f>SUM(D71:D77)+D70*0.1</f>
        <v>84.188999999999993</v>
      </c>
      <c r="C78" s="79" t="s">
        <v>36</v>
      </c>
      <c r="D78" s="176">
        <f>SUM(D70:D77)</f>
        <v>84.459000000000003</v>
      </c>
      <c r="E78" s="51">
        <f>9.9</f>
        <v>9.9</v>
      </c>
      <c r="F78" s="4"/>
      <c r="G78" s="154"/>
      <c r="H78" s="154"/>
      <c r="I78" s="64">
        <f t="shared" si="91"/>
        <v>0</v>
      </c>
      <c r="J78" s="66" t="e">
        <f t="shared" si="92"/>
        <v>#DIV/0!</v>
      </c>
      <c r="K78" s="115" t="e">
        <f t="shared" si="93"/>
        <v>#DIV/0!</v>
      </c>
      <c r="L78" s="115" t="e">
        <f t="shared" si="94"/>
        <v>#DIV/0!</v>
      </c>
      <c r="M78" s="107" t="e">
        <f t="shared" si="95"/>
        <v>#DIV/0!</v>
      </c>
      <c r="N78" s="115" t="e">
        <f t="shared" si="96"/>
        <v>#DIV/0!</v>
      </c>
      <c r="O78" s="115" t="e">
        <f t="shared" si="97"/>
        <v>#DIV/0!</v>
      </c>
      <c r="P78" s="70" t="e">
        <f t="shared" si="98"/>
        <v>#DIV/0!</v>
      </c>
      <c r="Q78" s="119">
        <f t="shared" si="99"/>
        <v>0</v>
      </c>
      <c r="R78" s="119">
        <f t="shared" si="100"/>
        <v>0</v>
      </c>
      <c r="S78" s="48" t="e">
        <f t="shared" si="101"/>
        <v>#DIV/0!</v>
      </c>
      <c r="T78" s="70" t="e">
        <f t="shared" si="102"/>
        <v>#DIV/0!</v>
      </c>
      <c r="U78" s="70" t="e">
        <f t="shared" si="103"/>
        <v>#DIV/0!</v>
      </c>
      <c r="V78" s="70" t="e">
        <f t="shared" si="104"/>
        <v>#DIV/0!</v>
      </c>
      <c r="W78" s="23"/>
      <c r="X78" s="23"/>
      <c r="Y78" s="23"/>
      <c r="Z78" s="23"/>
    </row>
    <row r="79" spans="1:26" ht="16.5" customHeight="1" thickBot="1">
      <c r="A79" s="4"/>
      <c r="B79" s="4"/>
      <c r="C79" s="4"/>
      <c r="D79" s="4"/>
      <c r="E79" s="177">
        <f>D78-D70-E70</f>
        <v>54.159000000000006</v>
      </c>
      <c r="G79" s="89"/>
      <c r="H79" s="126"/>
      <c r="I79" s="157"/>
      <c r="J79" s="178"/>
      <c r="K79" s="103"/>
      <c r="L79" s="103"/>
      <c r="M79" s="173"/>
      <c r="N79" s="98" t="s">
        <v>40</v>
      </c>
      <c r="O79" s="179"/>
      <c r="P79" s="180"/>
      <c r="Q79" s="103"/>
      <c r="R79" s="103"/>
      <c r="S79" s="103"/>
      <c r="T79" s="103"/>
      <c r="U79" s="103"/>
      <c r="V79" s="103"/>
      <c r="W79" s="23"/>
      <c r="X79" s="23"/>
      <c r="Y79" s="23"/>
      <c r="Z79" s="23"/>
    </row>
    <row r="80" spans="1:26" ht="15.75">
      <c r="A80" s="212" t="s">
        <v>2</v>
      </c>
      <c r="B80" s="216"/>
      <c r="C80" s="2" t="s">
        <v>3</v>
      </c>
      <c r="D80" s="2" t="s">
        <v>4</v>
      </c>
      <c r="E80" s="97" t="s">
        <v>5</v>
      </c>
      <c r="F80" s="4"/>
      <c r="G80" s="130" t="s">
        <v>6</v>
      </c>
      <c r="H80" s="7" t="s">
        <v>7</v>
      </c>
      <c r="I80" s="131" t="s">
        <v>8</v>
      </c>
      <c r="J80" s="66" t="s">
        <v>9</v>
      </c>
      <c r="K80" s="24" t="s">
        <v>10</v>
      </c>
      <c r="L80" s="24" t="s">
        <v>11</v>
      </c>
      <c r="M80" s="16" t="s">
        <v>19</v>
      </c>
      <c r="N80" s="18" t="s">
        <v>12</v>
      </c>
      <c r="O80" s="24" t="s">
        <v>13</v>
      </c>
      <c r="P80" s="24" t="s">
        <v>14</v>
      </c>
      <c r="Q80" s="24" t="s">
        <v>15</v>
      </c>
      <c r="R80" s="24" t="s">
        <v>16</v>
      </c>
      <c r="S80" s="20" t="s">
        <v>18</v>
      </c>
      <c r="T80" s="22" t="s">
        <v>20</v>
      </c>
      <c r="U80" s="24" t="s">
        <v>22</v>
      </c>
      <c r="V80" s="22" t="s">
        <v>23</v>
      </c>
      <c r="W80" s="23"/>
      <c r="X80" s="85"/>
      <c r="Y80" s="23"/>
      <c r="Z80" s="23"/>
    </row>
    <row r="81" spans="1:26" ht="16.5" customHeight="1" thickBot="1">
      <c r="A81" s="26">
        <v>1</v>
      </c>
      <c r="B81" s="27" t="s">
        <v>26</v>
      </c>
      <c r="C81" s="30">
        <f>10000*E81</f>
        <v>600000</v>
      </c>
      <c r="D81" s="30">
        <f t="shared" ref="D81:D88" si="105">C81*A81/1000000</f>
        <v>0.6</v>
      </c>
      <c r="E81" s="106">
        <v>60</v>
      </c>
      <c r="F81" s="4"/>
      <c r="G81" s="35"/>
      <c r="H81" s="35"/>
      <c r="I81" s="64">
        <f t="shared" ref="I81:I89" si="106">(H81+G81*500)/1500</f>
        <v>0</v>
      </c>
      <c r="J81" s="66" t="e">
        <f t="shared" ref="J81:J89" si="107">I81/G81</f>
        <v>#DIV/0!</v>
      </c>
      <c r="K81" s="115" t="e">
        <f t="shared" ref="K81:K89" si="108">(J81*(D$89-E$81)+(1-J81)*(E$83))*G81</f>
        <v>#DIV/0!</v>
      </c>
      <c r="L81" s="115" t="e">
        <f t="shared" ref="L81:L89" si="109">(J81*E$85+(1-J81)*(E$83))*G81</f>
        <v>#DIV/0!</v>
      </c>
      <c r="M81" s="107" t="e">
        <f t="shared" ref="M81:M89" si="110">(J81*(B$89-E$81)+(1-J81)*(E$83))*G81</f>
        <v>#DIV/0!</v>
      </c>
      <c r="N81" s="115" t="e">
        <f t="shared" ref="N81:N89" si="111">(J81*E$87+(1-J81)*(-E$81))*G81</f>
        <v>#DIV/0!</v>
      </c>
      <c r="O81" s="115" t="e">
        <f t="shared" ref="O81:O89" si="112">(J81*($D$89-$D$81-$D$82-$D$83-$E$81)+(1-J81)*(($D$82+$D$83)*0.1-$E$81))*G81</f>
        <v>#DIV/0!</v>
      </c>
      <c r="P81" s="70" t="e">
        <f t="shared" ref="P81:P89" si="113">H81/G81</f>
        <v>#DIV/0!</v>
      </c>
      <c r="Q81" s="119">
        <f t="shared" ref="Q81:Q89" si="114">G81*E$89</f>
        <v>0</v>
      </c>
      <c r="R81" s="119">
        <f t="shared" ref="R81:R89" si="115">Q81/1000*50</f>
        <v>0</v>
      </c>
      <c r="S81" s="48" t="e">
        <f t="shared" ref="S81:S89" si="116">O81+R81</f>
        <v>#DIV/0!</v>
      </c>
      <c r="T81" s="70" t="e">
        <f t="shared" ref="T81:T89" si="117">R81+N81</f>
        <v>#DIV/0!</v>
      </c>
      <c r="U81" s="70" t="e">
        <f t="shared" ref="U81:U89" si="118">(T81+V81)/2</f>
        <v>#DIV/0!</v>
      </c>
      <c r="V81" s="70" t="e">
        <f t="shared" ref="V81:V89" si="119">R81+K81</f>
        <v>#DIV/0!</v>
      </c>
      <c r="W81" s="23"/>
      <c r="X81" s="174"/>
      <c r="Y81" s="23"/>
      <c r="Z81" s="23"/>
    </row>
    <row r="82" spans="1:26" ht="15.75" customHeight="1">
      <c r="A82" s="25">
        <v>30</v>
      </c>
      <c r="B82" s="27" t="s">
        <v>26</v>
      </c>
      <c r="C82" s="30">
        <f>200*E81</f>
        <v>12000</v>
      </c>
      <c r="D82" s="30">
        <f t="shared" si="105"/>
        <v>0.36</v>
      </c>
      <c r="E82" s="2" t="s">
        <v>28</v>
      </c>
      <c r="F82" s="4"/>
      <c r="G82" s="35"/>
      <c r="H82" s="35"/>
      <c r="I82" s="64">
        <f t="shared" si="106"/>
        <v>0</v>
      </c>
      <c r="J82" s="66" t="e">
        <f t="shared" si="107"/>
        <v>#DIV/0!</v>
      </c>
      <c r="K82" s="115" t="e">
        <f t="shared" si="108"/>
        <v>#DIV/0!</v>
      </c>
      <c r="L82" s="115" t="e">
        <f t="shared" si="109"/>
        <v>#DIV/0!</v>
      </c>
      <c r="M82" s="107" t="e">
        <f t="shared" si="110"/>
        <v>#DIV/0!</v>
      </c>
      <c r="N82" s="115" t="e">
        <f t="shared" si="111"/>
        <v>#DIV/0!</v>
      </c>
      <c r="O82" s="115" t="e">
        <f t="shared" si="112"/>
        <v>#DIV/0!</v>
      </c>
      <c r="P82" s="70" t="e">
        <f t="shared" si="113"/>
        <v>#DIV/0!</v>
      </c>
      <c r="Q82" s="119">
        <f t="shared" si="114"/>
        <v>0</v>
      </c>
      <c r="R82" s="119">
        <f t="shared" si="115"/>
        <v>0</v>
      </c>
      <c r="S82" s="48" t="e">
        <f t="shared" si="116"/>
        <v>#DIV/0!</v>
      </c>
      <c r="T82" s="70" t="e">
        <f t="shared" si="117"/>
        <v>#DIV/0!</v>
      </c>
      <c r="U82" s="70" t="e">
        <f t="shared" si="118"/>
        <v>#DIV/0!</v>
      </c>
      <c r="V82" s="70" t="e">
        <f t="shared" si="119"/>
        <v>#DIV/0!</v>
      </c>
      <c r="W82" s="23"/>
      <c r="X82" s="193"/>
      <c r="Y82" s="23"/>
      <c r="Z82" s="23"/>
    </row>
    <row r="83" spans="1:26" ht="16.5" customHeight="1" thickBot="1">
      <c r="A83" s="25">
        <v>75</v>
      </c>
      <c r="B83" s="27" t="s">
        <v>26</v>
      </c>
      <c r="C83" s="30">
        <f>100*E81</f>
        <v>6000</v>
      </c>
      <c r="D83" s="30">
        <f t="shared" si="105"/>
        <v>0.45</v>
      </c>
      <c r="E83" s="171">
        <f>(D81+D82+D83)*0.1-E81</f>
        <v>-59.859000000000002</v>
      </c>
      <c r="F83" s="4"/>
      <c r="G83" s="35"/>
      <c r="H83" s="35"/>
      <c r="I83" s="64">
        <f t="shared" si="106"/>
        <v>0</v>
      </c>
      <c r="J83" s="66" t="e">
        <f t="shared" si="107"/>
        <v>#DIV/0!</v>
      </c>
      <c r="K83" s="115" t="e">
        <f t="shared" si="108"/>
        <v>#DIV/0!</v>
      </c>
      <c r="L83" s="115" t="e">
        <f t="shared" si="109"/>
        <v>#DIV/0!</v>
      </c>
      <c r="M83" s="107" t="e">
        <f t="shared" si="110"/>
        <v>#DIV/0!</v>
      </c>
      <c r="N83" s="115" t="e">
        <f t="shared" si="111"/>
        <v>#DIV/0!</v>
      </c>
      <c r="O83" s="115" t="e">
        <f t="shared" si="112"/>
        <v>#DIV/0!</v>
      </c>
      <c r="P83" s="70" t="e">
        <f t="shared" si="113"/>
        <v>#DIV/0!</v>
      </c>
      <c r="Q83" s="119">
        <f t="shared" si="114"/>
        <v>0</v>
      </c>
      <c r="R83" s="119">
        <f t="shared" si="115"/>
        <v>0</v>
      </c>
      <c r="S83" s="48" t="e">
        <f t="shared" si="116"/>
        <v>#DIV/0!</v>
      </c>
      <c r="T83" s="70" t="e">
        <f t="shared" si="117"/>
        <v>#DIV/0!</v>
      </c>
      <c r="U83" s="70" t="e">
        <f t="shared" si="118"/>
        <v>#DIV/0!</v>
      </c>
      <c r="V83" s="70" t="e">
        <f t="shared" si="119"/>
        <v>#DIV/0!</v>
      </c>
      <c r="W83" s="23"/>
      <c r="X83" s="193"/>
      <c r="Y83" s="23"/>
      <c r="Z83" s="23"/>
    </row>
    <row r="84" spans="1:26" ht="15.75" customHeight="1">
      <c r="A84" s="26">
        <v>1000</v>
      </c>
      <c r="B84" s="27" t="s">
        <v>26</v>
      </c>
      <c r="C84" s="30">
        <f>25*E81</f>
        <v>1500</v>
      </c>
      <c r="D84" s="30">
        <f t="shared" si="105"/>
        <v>1.5</v>
      </c>
      <c r="E84" s="2" t="s">
        <v>29</v>
      </c>
      <c r="F84" s="4"/>
      <c r="G84" s="35"/>
      <c r="H84" s="35"/>
      <c r="I84" s="64">
        <f t="shared" si="106"/>
        <v>0</v>
      </c>
      <c r="J84" s="66" t="e">
        <f t="shared" si="107"/>
        <v>#DIV/0!</v>
      </c>
      <c r="K84" s="115" t="e">
        <f t="shared" si="108"/>
        <v>#DIV/0!</v>
      </c>
      <c r="L84" s="115" t="e">
        <f t="shared" si="109"/>
        <v>#DIV/0!</v>
      </c>
      <c r="M84" s="107" t="e">
        <f t="shared" si="110"/>
        <v>#DIV/0!</v>
      </c>
      <c r="N84" s="115" t="e">
        <f t="shared" si="111"/>
        <v>#DIV/0!</v>
      </c>
      <c r="O84" s="115" t="e">
        <f t="shared" si="112"/>
        <v>#DIV/0!</v>
      </c>
      <c r="P84" s="70" t="e">
        <f t="shared" si="113"/>
        <v>#DIV/0!</v>
      </c>
      <c r="Q84" s="119">
        <f t="shared" si="114"/>
        <v>0</v>
      </c>
      <c r="R84" s="119">
        <f t="shared" si="115"/>
        <v>0</v>
      </c>
      <c r="S84" s="48" t="e">
        <f t="shared" si="116"/>
        <v>#DIV/0!</v>
      </c>
      <c r="T84" s="70" t="e">
        <f t="shared" si="117"/>
        <v>#DIV/0!</v>
      </c>
      <c r="U84" s="70" t="e">
        <f t="shared" si="118"/>
        <v>#DIV/0!</v>
      </c>
      <c r="V84" s="70" t="e">
        <f t="shared" si="119"/>
        <v>#DIV/0!</v>
      </c>
      <c r="W84" s="23"/>
      <c r="X84" s="193"/>
      <c r="Y84" s="23"/>
      <c r="Z84" s="23"/>
    </row>
    <row r="85" spans="1:26" ht="16.5" customHeight="1" thickBot="1">
      <c r="A85" s="26">
        <v>5000</v>
      </c>
      <c r="B85" s="27" t="s">
        <v>26</v>
      </c>
      <c r="C85" s="30">
        <f>10*E81</f>
        <v>600</v>
      </c>
      <c r="D85" s="30">
        <f t="shared" si="105"/>
        <v>3</v>
      </c>
      <c r="E85" s="171">
        <f>D89-E81-D81-D82-D83+(D81+D82+D83)*0.1</f>
        <v>109.44900000000003</v>
      </c>
      <c r="F85" s="4"/>
      <c r="G85" s="35"/>
      <c r="H85" s="35"/>
      <c r="I85" s="64">
        <f t="shared" si="106"/>
        <v>0</v>
      </c>
      <c r="J85" s="66" t="e">
        <f t="shared" si="107"/>
        <v>#DIV/0!</v>
      </c>
      <c r="K85" s="115" t="e">
        <f t="shared" si="108"/>
        <v>#DIV/0!</v>
      </c>
      <c r="L85" s="115" t="e">
        <f t="shared" si="109"/>
        <v>#DIV/0!</v>
      </c>
      <c r="M85" s="107" t="e">
        <f t="shared" si="110"/>
        <v>#DIV/0!</v>
      </c>
      <c r="N85" s="115" t="e">
        <f t="shared" si="111"/>
        <v>#DIV/0!</v>
      </c>
      <c r="O85" s="115" t="e">
        <f t="shared" si="112"/>
        <v>#DIV/0!</v>
      </c>
      <c r="P85" s="70" t="e">
        <f t="shared" si="113"/>
        <v>#DIV/0!</v>
      </c>
      <c r="Q85" s="119">
        <f t="shared" si="114"/>
        <v>0</v>
      </c>
      <c r="R85" s="119">
        <f t="shared" si="115"/>
        <v>0</v>
      </c>
      <c r="S85" s="48" t="e">
        <f t="shared" si="116"/>
        <v>#DIV/0!</v>
      </c>
      <c r="T85" s="70" t="e">
        <f t="shared" si="117"/>
        <v>#DIV/0!</v>
      </c>
      <c r="U85" s="70" t="e">
        <f t="shared" si="118"/>
        <v>#DIV/0!</v>
      </c>
      <c r="V85" s="70" t="e">
        <f t="shared" si="119"/>
        <v>#DIV/0!</v>
      </c>
      <c r="W85" s="23"/>
      <c r="X85" s="193"/>
      <c r="Y85" s="23"/>
      <c r="Z85" s="23"/>
    </row>
    <row r="86" spans="1:26" ht="15.75" customHeight="1">
      <c r="A86" s="26">
        <v>75000</v>
      </c>
      <c r="B86" s="27" t="s">
        <v>26</v>
      </c>
      <c r="C86" s="30">
        <f>6*E81</f>
        <v>360</v>
      </c>
      <c r="D86" s="30">
        <f t="shared" si="105"/>
        <v>27</v>
      </c>
      <c r="E86" s="2" t="s">
        <v>32</v>
      </c>
      <c r="F86" s="4"/>
      <c r="G86" s="35"/>
      <c r="H86" s="35"/>
      <c r="I86" s="64">
        <f t="shared" si="106"/>
        <v>0</v>
      </c>
      <c r="J86" s="66" t="e">
        <f t="shared" si="107"/>
        <v>#DIV/0!</v>
      </c>
      <c r="K86" s="115" t="e">
        <f t="shared" si="108"/>
        <v>#DIV/0!</v>
      </c>
      <c r="L86" s="115" t="e">
        <f t="shared" si="109"/>
        <v>#DIV/0!</v>
      </c>
      <c r="M86" s="107" t="e">
        <f t="shared" si="110"/>
        <v>#DIV/0!</v>
      </c>
      <c r="N86" s="115" t="e">
        <f t="shared" si="111"/>
        <v>#DIV/0!</v>
      </c>
      <c r="O86" s="115" t="e">
        <f t="shared" si="112"/>
        <v>#DIV/0!</v>
      </c>
      <c r="P86" s="70" t="e">
        <f t="shared" si="113"/>
        <v>#DIV/0!</v>
      </c>
      <c r="Q86" s="119">
        <f t="shared" si="114"/>
        <v>0</v>
      </c>
      <c r="R86" s="119">
        <f t="shared" si="115"/>
        <v>0</v>
      </c>
      <c r="S86" s="48" t="e">
        <f t="shared" si="116"/>
        <v>#DIV/0!</v>
      </c>
      <c r="T86" s="70" t="e">
        <f t="shared" si="117"/>
        <v>#DIV/0!</v>
      </c>
      <c r="U86" s="70" t="e">
        <f t="shared" si="118"/>
        <v>#DIV/0!</v>
      </c>
      <c r="V86" s="70" t="e">
        <f t="shared" si="119"/>
        <v>#DIV/0!</v>
      </c>
      <c r="W86" s="23"/>
      <c r="X86" s="193"/>
      <c r="Y86" s="23"/>
      <c r="Z86" s="23"/>
    </row>
    <row r="87" spans="1:26" ht="16.5" customHeight="1" thickBot="1">
      <c r="A87" s="25">
        <v>229506</v>
      </c>
      <c r="B87" s="27" t="s">
        <v>26</v>
      </c>
      <c r="C87" s="30">
        <f>4*E81</f>
        <v>240</v>
      </c>
      <c r="D87" s="55">
        <f t="shared" si="105"/>
        <v>55.081440000000001</v>
      </c>
      <c r="E87" s="171">
        <f>D89-D81-D82-D83-E81</f>
        <v>109.30800000000002</v>
      </c>
      <c r="F87" s="4"/>
      <c r="G87" s="35"/>
      <c r="H87" s="35"/>
      <c r="I87" s="64">
        <f t="shared" si="106"/>
        <v>0</v>
      </c>
      <c r="J87" s="66" t="e">
        <f t="shared" si="107"/>
        <v>#DIV/0!</v>
      </c>
      <c r="K87" s="115" t="e">
        <f t="shared" si="108"/>
        <v>#DIV/0!</v>
      </c>
      <c r="L87" s="115" t="e">
        <f t="shared" si="109"/>
        <v>#DIV/0!</v>
      </c>
      <c r="M87" s="107" t="e">
        <f t="shared" si="110"/>
        <v>#DIV/0!</v>
      </c>
      <c r="N87" s="115" t="e">
        <f t="shared" si="111"/>
        <v>#DIV/0!</v>
      </c>
      <c r="O87" s="115" t="e">
        <f t="shared" si="112"/>
        <v>#DIV/0!</v>
      </c>
      <c r="P87" s="70" t="e">
        <f t="shared" si="113"/>
        <v>#DIV/0!</v>
      </c>
      <c r="Q87" s="119">
        <f t="shared" si="114"/>
        <v>0</v>
      </c>
      <c r="R87" s="119">
        <f t="shared" si="115"/>
        <v>0</v>
      </c>
      <c r="S87" s="48" t="e">
        <f t="shared" si="116"/>
        <v>#DIV/0!</v>
      </c>
      <c r="T87" s="70" t="e">
        <f t="shared" si="117"/>
        <v>#DIV/0!</v>
      </c>
      <c r="U87" s="70" t="e">
        <f t="shared" si="118"/>
        <v>#DIV/0!</v>
      </c>
      <c r="V87" s="70" t="e">
        <f t="shared" si="119"/>
        <v>#DIV/0!</v>
      </c>
      <c r="W87" s="23"/>
      <c r="X87" s="193"/>
      <c r="Y87" s="23"/>
      <c r="Z87" s="23"/>
    </row>
    <row r="88" spans="1:26" ht="16.5" customHeight="1" thickBot="1">
      <c r="A88" s="61">
        <v>689388</v>
      </c>
      <c r="B88" s="63" t="s">
        <v>26</v>
      </c>
      <c r="C88" s="68">
        <f>2*E81</f>
        <v>120</v>
      </c>
      <c r="D88" s="172">
        <f t="shared" si="105"/>
        <v>82.726560000000006</v>
      </c>
      <c r="E88" s="71" t="s">
        <v>34</v>
      </c>
      <c r="F88" s="4"/>
      <c r="G88" s="35"/>
      <c r="H88" s="35"/>
      <c r="I88" s="64">
        <f t="shared" si="106"/>
        <v>0</v>
      </c>
      <c r="J88" s="66" t="e">
        <f t="shared" si="107"/>
        <v>#DIV/0!</v>
      </c>
      <c r="K88" s="115" t="e">
        <f t="shared" si="108"/>
        <v>#DIV/0!</v>
      </c>
      <c r="L88" s="115" t="e">
        <f t="shared" si="109"/>
        <v>#DIV/0!</v>
      </c>
      <c r="M88" s="107" t="e">
        <f t="shared" si="110"/>
        <v>#DIV/0!</v>
      </c>
      <c r="N88" s="115" t="e">
        <f t="shared" si="111"/>
        <v>#DIV/0!</v>
      </c>
      <c r="O88" s="115" t="e">
        <f t="shared" si="112"/>
        <v>#DIV/0!</v>
      </c>
      <c r="P88" s="70" t="e">
        <f t="shared" si="113"/>
        <v>#DIV/0!</v>
      </c>
      <c r="Q88" s="119">
        <f t="shared" si="114"/>
        <v>0</v>
      </c>
      <c r="R88" s="119">
        <f t="shared" si="115"/>
        <v>0</v>
      </c>
      <c r="S88" s="48" t="e">
        <f t="shared" si="116"/>
        <v>#DIV/0!</v>
      </c>
      <c r="T88" s="70" t="e">
        <f t="shared" si="117"/>
        <v>#DIV/0!</v>
      </c>
      <c r="U88" s="70" t="e">
        <f t="shared" si="118"/>
        <v>#DIV/0!</v>
      </c>
      <c r="V88" s="70" t="e">
        <f t="shared" si="119"/>
        <v>#DIV/0!</v>
      </c>
      <c r="W88" s="23"/>
      <c r="X88" s="193"/>
      <c r="Y88" s="23"/>
      <c r="Z88" s="23"/>
    </row>
    <row r="89" spans="1:26" ht="16.5" customHeight="1" thickBot="1">
      <c r="A89" s="73" t="s">
        <v>35</v>
      </c>
      <c r="B89" s="175">
        <f>SUM(D82:D88)+D81*0.1</f>
        <v>170.178</v>
      </c>
      <c r="C89" s="79" t="s">
        <v>36</v>
      </c>
      <c r="D89" s="176">
        <f>SUM(D81:D88)</f>
        <v>170.71800000000002</v>
      </c>
      <c r="E89" s="51">
        <f>E81*0.05*100*0.055</f>
        <v>16.5</v>
      </c>
      <c r="F89" s="4"/>
      <c r="G89" s="35"/>
      <c r="H89" s="35"/>
      <c r="I89" s="64">
        <f t="shared" si="106"/>
        <v>0</v>
      </c>
      <c r="J89" s="66" t="e">
        <f t="shared" si="107"/>
        <v>#DIV/0!</v>
      </c>
      <c r="K89" s="115" t="e">
        <f t="shared" si="108"/>
        <v>#DIV/0!</v>
      </c>
      <c r="L89" s="115" t="e">
        <f t="shared" si="109"/>
        <v>#DIV/0!</v>
      </c>
      <c r="M89" s="107" t="e">
        <f t="shared" si="110"/>
        <v>#DIV/0!</v>
      </c>
      <c r="N89" s="115" t="e">
        <f t="shared" si="111"/>
        <v>#DIV/0!</v>
      </c>
      <c r="O89" s="115" t="e">
        <f t="shared" si="112"/>
        <v>#DIV/0!</v>
      </c>
      <c r="P89" s="70" t="e">
        <f t="shared" si="113"/>
        <v>#DIV/0!</v>
      </c>
      <c r="Q89" s="119">
        <f t="shared" si="114"/>
        <v>0</v>
      </c>
      <c r="R89" s="119">
        <f t="shared" si="115"/>
        <v>0</v>
      </c>
      <c r="S89" s="48" t="e">
        <f t="shared" si="116"/>
        <v>#DIV/0!</v>
      </c>
      <c r="T89" s="70" t="e">
        <f t="shared" si="117"/>
        <v>#DIV/0!</v>
      </c>
      <c r="U89" s="70" t="e">
        <f t="shared" si="118"/>
        <v>#DIV/0!</v>
      </c>
      <c r="V89" s="70" t="e">
        <f t="shared" si="119"/>
        <v>#DIV/0!</v>
      </c>
      <c r="W89" s="23"/>
      <c r="X89" s="193"/>
      <c r="Y89" s="23"/>
      <c r="Z89" s="23"/>
    </row>
    <row r="90" spans="1:26" ht="16.5" customHeight="1" thickBot="1">
      <c r="A90" s="4"/>
      <c r="B90" s="4"/>
      <c r="C90" s="4"/>
      <c r="D90" s="4"/>
      <c r="E90" s="186">
        <f>D89-D81-E81</f>
        <v>110.11800000000002</v>
      </c>
      <c r="F90" s="4"/>
      <c r="G90" s="89"/>
      <c r="H90" s="126"/>
      <c r="I90" s="127"/>
      <c r="J90" s="128"/>
      <c r="K90" s="103"/>
      <c r="L90" s="103"/>
      <c r="M90" s="173"/>
      <c r="N90" s="98" t="s">
        <v>40</v>
      </c>
      <c r="O90" s="103"/>
      <c r="P90" s="103"/>
      <c r="Q90" s="103"/>
      <c r="R90" s="103"/>
      <c r="S90" s="103"/>
      <c r="T90" s="103"/>
      <c r="U90" s="103"/>
      <c r="V90" s="103"/>
      <c r="W90" s="23"/>
      <c r="X90" s="23"/>
      <c r="Y90" s="23"/>
      <c r="Z90" s="23"/>
    </row>
    <row r="91" spans="1:26" ht="15.75">
      <c r="A91" s="212" t="s">
        <v>2</v>
      </c>
      <c r="B91" s="216"/>
      <c r="C91" s="2" t="s">
        <v>3</v>
      </c>
      <c r="D91" s="2" t="s">
        <v>4</v>
      </c>
      <c r="E91" s="97" t="s">
        <v>5</v>
      </c>
      <c r="F91" s="4"/>
      <c r="G91" s="130" t="s">
        <v>6</v>
      </c>
      <c r="H91" s="7" t="s">
        <v>7</v>
      </c>
      <c r="I91" s="8" t="s">
        <v>8</v>
      </c>
      <c r="J91" s="9" t="s">
        <v>9</v>
      </c>
      <c r="K91" s="14" t="s">
        <v>10</v>
      </c>
      <c r="L91" s="14" t="s">
        <v>11</v>
      </c>
      <c r="M91" s="16" t="s">
        <v>19</v>
      </c>
      <c r="N91" s="18" t="s">
        <v>12</v>
      </c>
      <c r="O91" s="14" t="s">
        <v>13</v>
      </c>
      <c r="P91" s="14" t="s">
        <v>14</v>
      </c>
      <c r="Q91" s="14" t="s">
        <v>15</v>
      </c>
      <c r="R91" s="14" t="s">
        <v>16</v>
      </c>
      <c r="S91" s="20" t="s">
        <v>18</v>
      </c>
      <c r="T91" s="22" t="s">
        <v>20</v>
      </c>
      <c r="U91" s="24" t="s">
        <v>22</v>
      </c>
      <c r="V91" s="22" t="s">
        <v>23</v>
      </c>
      <c r="W91" s="23"/>
      <c r="X91" s="23"/>
      <c r="Y91" s="23"/>
      <c r="Z91" s="23"/>
    </row>
    <row r="92" spans="1:26" ht="16.5" customHeight="1" thickBot="1">
      <c r="A92" s="26">
        <v>1</v>
      </c>
      <c r="B92" s="27" t="s">
        <v>26</v>
      </c>
      <c r="C92" s="30">
        <f>1000*E92</f>
        <v>100000</v>
      </c>
      <c r="D92" s="30">
        <f t="shared" ref="D92:D99" si="120">C92*A92/1000000</f>
        <v>0.1</v>
      </c>
      <c r="E92" s="106">
        <v>100</v>
      </c>
      <c r="F92" s="4"/>
      <c r="G92" s="35"/>
      <c r="H92" s="35"/>
      <c r="I92" s="38">
        <f t="shared" ref="I92:I100" si="121">(H92+G92*500)/1500</f>
        <v>0</v>
      </c>
      <c r="J92" s="9" t="e">
        <f t="shared" ref="J92:J100" si="122">I92/G92</f>
        <v>#DIV/0!</v>
      </c>
      <c r="K92" s="40" t="e">
        <f t="shared" ref="K92:K100" si="123">(J92*(D$100-E$92)+(1-J92)*(E$94))*G92</f>
        <v>#DIV/0!</v>
      </c>
      <c r="L92" s="40" t="e">
        <f t="shared" ref="L92:L100" si="124">(J92*E$96+(1-J92)*(E$94))*G92</f>
        <v>#DIV/0!</v>
      </c>
      <c r="M92" s="107" t="e">
        <f t="shared" ref="M92:M100" si="125">(J92*(B$100-E$92)+(1-J92)*(E$94))*G92</f>
        <v>#DIV/0!</v>
      </c>
      <c r="N92" s="40" t="e">
        <f t="shared" ref="N92:N100" si="126">(J92*E$98+(1-J92)*(-E$92))*G92</f>
        <v>#DIV/0!</v>
      </c>
      <c r="O92" s="40" t="e">
        <f t="shared" ref="O92:O100" si="127">(J92*($D$100-$D$92-$D$93-$D$94-$E$92)+(1-J92)*(($D$93+$D$94)*0.1-$E$92))*G92</f>
        <v>#DIV/0!</v>
      </c>
      <c r="P92" s="44" t="e">
        <f t="shared" ref="P92:P100" si="128">H92/G92</f>
        <v>#DIV/0!</v>
      </c>
      <c r="Q92" s="46">
        <f t="shared" ref="Q92:Q100" si="129">G92*E$100</f>
        <v>0</v>
      </c>
      <c r="R92" s="46">
        <f t="shared" ref="R92:R100" si="130">Q92/1000*50</f>
        <v>0</v>
      </c>
      <c r="S92" s="48" t="e">
        <f t="shared" ref="S92:S100" si="131">O92+R92</f>
        <v>#DIV/0!</v>
      </c>
      <c r="T92" s="44" t="e">
        <f t="shared" ref="T92:T100" si="132">R92+N92</f>
        <v>#DIV/0!</v>
      </c>
      <c r="U92" s="44" t="e">
        <f t="shared" ref="U92:U100" si="133">(T92+V92)/2</f>
        <v>#DIV/0!</v>
      </c>
      <c r="V92" s="44" t="e">
        <f t="shared" ref="V92:V100" si="134">R92+K92</f>
        <v>#DIV/0!</v>
      </c>
      <c r="W92" s="23"/>
      <c r="X92" s="23"/>
      <c r="Y92" s="23"/>
      <c r="Z92" s="23"/>
    </row>
    <row r="93" spans="1:26" ht="15.75" customHeight="1">
      <c r="A93" s="25">
        <v>30</v>
      </c>
      <c r="B93" s="27" t="s">
        <v>26</v>
      </c>
      <c r="C93" s="30">
        <f>200*E92</f>
        <v>20000</v>
      </c>
      <c r="D93" s="30">
        <f t="shared" si="120"/>
        <v>0.6</v>
      </c>
      <c r="E93" s="2" t="s">
        <v>28</v>
      </c>
      <c r="F93" s="4"/>
      <c r="G93" s="35"/>
      <c r="H93" s="35"/>
      <c r="I93" s="38">
        <f t="shared" si="121"/>
        <v>0</v>
      </c>
      <c r="J93" s="9" t="e">
        <f t="shared" si="122"/>
        <v>#DIV/0!</v>
      </c>
      <c r="K93" s="40" t="e">
        <f t="shared" si="123"/>
        <v>#DIV/0!</v>
      </c>
      <c r="L93" s="40" t="e">
        <f t="shared" si="124"/>
        <v>#DIV/0!</v>
      </c>
      <c r="M93" s="107" t="e">
        <f t="shared" si="125"/>
        <v>#DIV/0!</v>
      </c>
      <c r="N93" s="40" t="e">
        <f t="shared" si="126"/>
        <v>#DIV/0!</v>
      </c>
      <c r="O93" s="40" t="e">
        <f t="shared" si="127"/>
        <v>#DIV/0!</v>
      </c>
      <c r="P93" s="44" t="e">
        <f t="shared" si="128"/>
        <v>#DIV/0!</v>
      </c>
      <c r="Q93" s="46">
        <f t="shared" si="129"/>
        <v>0</v>
      </c>
      <c r="R93" s="46">
        <f t="shared" si="130"/>
        <v>0</v>
      </c>
      <c r="S93" s="48" t="e">
        <f t="shared" si="131"/>
        <v>#DIV/0!</v>
      </c>
      <c r="T93" s="44" t="e">
        <f t="shared" si="132"/>
        <v>#DIV/0!</v>
      </c>
      <c r="U93" s="44" t="e">
        <f t="shared" si="133"/>
        <v>#DIV/0!</v>
      </c>
      <c r="V93" s="44" t="e">
        <f t="shared" si="134"/>
        <v>#DIV/0!</v>
      </c>
      <c r="W93" s="23"/>
      <c r="X93" s="23"/>
      <c r="Y93" s="23"/>
      <c r="Z93" s="23"/>
    </row>
    <row r="94" spans="1:26" ht="16.5" customHeight="1" thickBot="1">
      <c r="A94" s="25">
        <v>75</v>
      </c>
      <c r="B94" s="27" t="s">
        <v>26</v>
      </c>
      <c r="C94" s="30">
        <f>100*E92</f>
        <v>10000</v>
      </c>
      <c r="D94" s="30">
        <f t="shared" si="120"/>
        <v>0.75</v>
      </c>
      <c r="E94" s="171">
        <f>(D92+D93+D94)*0.1-E92</f>
        <v>-99.855000000000004</v>
      </c>
      <c r="F94" s="4"/>
      <c r="G94" s="35"/>
      <c r="H94" s="35"/>
      <c r="I94" s="38">
        <f t="shared" si="121"/>
        <v>0</v>
      </c>
      <c r="J94" s="9" t="e">
        <f t="shared" si="122"/>
        <v>#DIV/0!</v>
      </c>
      <c r="K94" s="40" t="e">
        <f t="shared" si="123"/>
        <v>#DIV/0!</v>
      </c>
      <c r="L94" s="40" t="e">
        <f t="shared" si="124"/>
        <v>#DIV/0!</v>
      </c>
      <c r="M94" s="107" t="e">
        <f t="shared" si="125"/>
        <v>#DIV/0!</v>
      </c>
      <c r="N94" s="40" t="e">
        <f t="shared" si="126"/>
        <v>#DIV/0!</v>
      </c>
      <c r="O94" s="40" t="e">
        <f t="shared" si="127"/>
        <v>#DIV/0!</v>
      </c>
      <c r="P94" s="44" t="e">
        <f t="shared" si="128"/>
        <v>#DIV/0!</v>
      </c>
      <c r="Q94" s="46">
        <f t="shared" si="129"/>
        <v>0</v>
      </c>
      <c r="R94" s="46">
        <f t="shared" si="130"/>
        <v>0</v>
      </c>
      <c r="S94" s="48" t="e">
        <f t="shared" si="131"/>
        <v>#DIV/0!</v>
      </c>
      <c r="T94" s="44" t="e">
        <f t="shared" si="132"/>
        <v>#DIV/0!</v>
      </c>
      <c r="U94" s="44" t="e">
        <f t="shared" si="133"/>
        <v>#DIV/0!</v>
      </c>
      <c r="V94" s="44" t="e">
        <f t="shared" si="134"/>
        <v>#DIV/0!</v>
      </c>
      <c r="W94" s="23"/>
      <c r="X94" s="23"/>
      <c r="Y94" s="23"/>
      <c r="Z94" s="23"/>
    </row>
    <row r="95" spans="1:26" ht="15.75" customHeight="1">
      <c r="A95" s="26">
        <v>1000</v>
      </c>
      <c r="B95" s="27" t="s">
        <v>26</v>
      </c>
      <c r="C95" s="30">
        <f>25*E92</f>
        <v>2500</v>
      </c>
      <c r="D95" s="30">
        <f t="shared" si="120"/>
        <v>2.5</v>
      </c>
      <c r="E95" s="2" t="s">
        <v>29</v>
      </c>
      <c r="F95" s="4"/>
      <c r="G95" s="35"/>
      <c r="H95" s="35"/>
      <c r="I95" s="38">
        <f t="shared" si="121"/>
        <v>0</v>
      </c>
      <c r="J95" s="9" t="e">
        <f t="shared" si="122"/>
        <v>#DIV/0!</v>
      </c>
      <c r="K95" s="40" t="e">
        <f t="shared" si="123"/>
        <v>#DIV/0!</v>
      </c>
      <c r="L95" s="40" t="e">
        <f t="shared" si="124"/>
        <v>#DIV/0!</v>
      </c>
      <c r="M95" s="107" t="e">
        <f t="shared" si="125"/>
        <v>#DIV/0!</v>
      </c>
      <c r="N95" s="40" t="e">
        <f t="shared" si="126"/>
        <v>#DIV/0!</v>
      </c>
      <c r="O95" s="40" t="e">
        <f t="shared" si="127"/>
        <v>#DIV/0!</v>
      </c>
      <c r="P95" s="44" t="e">
        <f t="shared" si="128"/>
        <v>#DIV/0!</v>
      </c>
      <c r="Q95" s="46">
        <f t="shared" si="129"/>
        <v>0</v>
      </c>
      <c r="R95" s="46">
        <f t="shared" si="130"/>
        <v>0</v>
      </c>
      <c r="S95" s="48" t="e">
        <f t="shared" si="131"/>
        <v>#DIV/0!</v>
      </c>
      <c r="T95" s="44" t="e">
        <f t="shared" si="132"/>
        <v>#DIV/0!</v>
      </c>
      <c r="U95" s="44" t="e">
        <f t="shared" si="133"/>
        <v>#DIV/0!</v>
      </c>
      <c r="V95" s="44" t="e">
        <f t="shared" si="134"/>
        <v>#DIV/0!</v>
      </c>
      <c r="W95" s="23"/>
      <c r="X95" s="23"/>
      <c r="Y95" s="23"/>
      <c r="Z95" s="23"/>
    </row>
    <row r="96" spans="1:26" ht="16.5" customHeight="1" thickBot="1">
      <c r="A96" s="26">
        <v>5000</v>
      </c>
      <c r="B96" s="27" t="s">
        <v>26</v>
      </c>
      <c r="C96" s="30">
        <f>10*E92</f>
        <v>1000</v>
      </c>
      <c r="D96" s="30">
        <f t="shared" si="120"/>
        <v>5</v>
      </c>
      <c r="E96" s="171">
        <f>D100-E92-D92-D93-D94+(D92+D93+D94)*0.1</f>
        <v>182.32500000000002</v>
      </c>
      <c r="F96" s="4"/>
      <c r="G96" s="35"/>
      <c r="H96" s="35"/>
      <c r="I96" s="38">
        <f t="shared" si="121"/>
        <v>0</v>
      </c>
      <c r="J96" s="9" t="e">
        <f t="shared" si="122"/>
        <v>#DIV/0!</v>
      </c>
      <c r="K96" s="40" t="e">
        <f t="shared" si="123"/>
        <v>#DIV/0!</v>
      </c>
      <c r="L96" s="40" t="e">
        <f t="shared" si="124"/>
        <v>#DIV/0!</v>
      </c>
      <c r="M96" s="107" t="e">
        <f t="shared" si="125"/>
        <v>#DIV/0!</v>
      </c>
      <c r="N96" s="40" t="e">
        <f t="shared" si="126"/>
        <v>#DIV/0!</v>
      </c>
      <c r="O96" s="40" t="e">
        <f t="shared" si="127"/>
        <v>#DIV/0!</v>
      </c>
      <c r="P96" s="44" t="e">
        <f t="shared" si="128"/>
        <v>#DIV/0!</v>
      </c>
      <c r="Q96" s="46">
        <f t="shared" si="129"/>
        <v>0</v>
      </c>
      <c r="R96" s="46">
        <f t="shared" si="130"/>
        <v>0</v>
      </c>
      <c r="S96" s="48" t="e">
        <f t="shared" si="131"/>
        <v>#DIV/0!</v>
      </c>
      <c r="T96" s="44" t="e">
        <f t="shared" si="132"/>
        <v>#DIV/0!</v>
      </c>
      <c r="U96" s="44" t="e">
        <f t="shared" si="133"/>
        <v>#DIV/0!</v>
      </c>
      <c r="V96" s="44" t="e">
        <f t="shared" si="134"/>
        <v>#DIV/0!</v>
      </c>
      <c r="W96" s="23"/>
      <c r="X96" s="23"/>
      <c r="Y96" s="23"/>
      <c r="Z96" s="23"/>
    </row>
    <row r="97" spans="1:26" ht="15.75" customHeight="1">
      <c r="A97" s="26">
        <v>75000</v>
      </c>
      <c r="B97" s="27" t="s">
        <v>26</v>
      </c>
      <c r="C97" s="30">
        <f>6*E92</f>
        <v>600</v>
      </c>
      <c r="D97" s="30">
        <f t="shared" si="120"/>
        <v>45</v>
      </c>
      <c r="E97" s="2" t="s">
        <v>32</v>
      </c>
      <c r="F97" s="4"/>
      <c r="G97" s="35"/>
      <c r="H97" s="35"/>
      <c r="I97" s="38">
        <f t="shared" si="121"/>
        <v>0</v>
      </c>
      <c r="J97" s="9" t="e">
        <f t="shared" si="122"/>
        <v>#DIV/0!</v>
      </c>
      <c r="K97" s="40" t="e">
        <f t="shared" si="123"/>
        <v>#DIV/0!</v>
      </c>
      <c r="L97" s="40" t="e">
        <f t="shared" si="124"/>
        <v>#DIV/0!</v>
      </c>
      <c r="M97" s="107" t="e">
        <f t="shared" si="125"/>
        <v>#DIV/0!</v>
      </c>
      <c r="N97" s="40" t="e">
        <f t="shared" si="126"/>
        <v>#DIV/0!</v>
      </c>
      <c r="O97" s="40" t="e">
        <f t="shared" si="127"/>
        <v>#DIV/0!</v>
      </c>
      <c r="P97" s="44" t="e">
        <f t="shared" si="128"/>
        <v>#DIV/0!</v>
      </c>
      <c r="Q97" s="46">
        <f t="shared" si="129"/>
        <v>0</v>
      </c>
      <c r="R97" s="46">
        <f t="shared" si="130"/>
        <v>0</v>
      </c>
      <c r="S97" s="48" t="e">
        <f t="shared" si="131"/>
        <v>#DIV/0!</v>
      </c>
      <c r="T97" s="44" t="e">
        <f t="shared" si="132"/>
        <v>#DIV/0!</v>
      </c>
      <c r="U97" s="44" t="e">
        <f t="shared" si="133"/>
        <v>#DIV/0!</v>
      </c>
      <c r="V97" s="44" t="e">
        <f t="shared" si="134"/>
        <v>#DIV/0!</v>
      </c>
      <c r="W97" s="23"/>
      <c r="X97" s="23"/>
      <c r="Y97" s="23"/>
      <c r="Z97" s="23"/>
    </row>
    <row r="98" spans="1:26" ht="16.5" customHeight="1" thickBot="1">
      <c r="A98" s="25">
        <v>229506</v>
      </c>
      <c r="B98" s="27" t="s">
        <v>26</v>
      </c>
      <c r="C98" s="30">
        <f>4*E92</f>
        <v>400</v>
      </c>
      <c r="D98" s="33">
        <f t="shared" si="120"/>
        <v>91.802400000000006</v>
      </c>
      <c r="E98" s="139">
        <f>D100-D92-D93-D94-E92</f>
        <v>182.17999999999995</v>
      </c>
      <c r="F98" s="4"/>
      <c r="G98" s="35"/>
      <c r="H98" s="35"/>
      <c r="I98" s="38">
        <f t="shared" si="121"/>
        <v>0</v>
      </c>
      <c r="J98" s="9" t="e">
        <f t="shared" si="122"/>
        <v>#DIV/0!</v>
      </c>
      <c r="K98" s="115" t="e">
        <f t="shared" si="123"/>
        <v>#DIV/0!</v>
      </c>
      <c r="L98" s="115" t="e">
        <f t="shared" si="124"/>
        <v>#DIV/0!</v>
      </c>
      <c r="M98" s="107" t="e">
        <f t="shared" si="125"/>
        <v>#DIV/0!</v>
      </c>
      <c r="N98" s="115" t="e">
        <f t="shared" si="126"/>
        <v>#DIV/0!</v>
      </c>
      <c r="O98" s="115" t="e">
        <f t="shared" si="127"/>
        <v>#DIV/0!</v>
      </c>
      <c r="P98" s="44" t="e">
        <f t="shared" si="128"/>
        <v>#DIV/0!</v>
      </c>
      <c r="Q98" s="119">
        <f t="shared" si="129"/>
        <v>0</v>
      </c>
      <c r="R98" s="119">
        <f t="shared" si="130"/>
        <v>0</v>
      </c>
      <c r="S98" s="48" t="e">
        <f t="shared" si="131"/>
        <v>#DIV/0!</v>
      </c>
      <c r="T98" s="70" t="e">
        <f t="shared" si="132"/>
        <v>#DIV/0!</v>
      </c>
      <c r="U98" s="70" t="e">
        <f t="shared" si="133"/>
        <v>#DIV/0!</v>
      </c>
      <c r="V98" s="70" t="e">
        <f t="shared" si="134"/>
        <v>#DIV/0!</v>
      </c>
      <c r="W98" s="23"/>
      <c r="X98" s="23"/>
      <c r="Y98" s="23"/>
      <c r="Z98" s="23"/>
    </row>
    <row r="99" spans="1:26" ht="16.5" customHeight="1" thickBot="1">
      <c r="A99" s="61">
        <v>689388</v>
      </c>
      <c r="B99" s="63" t="s">
        <v>26</v>
      </c>
      <c r="C99" s="68">
        <f>2*E92</f>
        <v>200</v>
      </c>
      <c r="D99" s="187">
        <f t="shared" si="120"/>
        <v>137.8776</v>
      </c>
      <c r="E99" s="71" t="s">
        <v>34</v>
      </c>
      <c r="F99" s="4"/>
      <c r="G99" s="35"/>
      <c r="H99" s="35"/>
      <c r="I99" s="38">
        <f t="shared" si="121"/>
        <v>0</v>
      </c>
      <c r="J99" s="9" t="e">
        <f t="shared" si="122"/>
        <v>#DIV/0!</v>
      </c>
      <c r="K99" s="40" t="e">
        <f t="shared" si="123"/>
        <v>#DIV/0!</v>
      </c>
      <c r="L99" s="40" t="e">
        <f t="shared" si="124"/>
        <v>#DIV/0!</v>
      </c>
      <c r="M99" s="107" t="e">
        <f t="shared" si="125"/>
        <v>#DIV/0!</v>
      </c>
      <c r="N99" s="40" t="e">
        <f t="shared" si="126"/>
        <v>#DIV/0!</v>
      </c>
      <c r="O99" s="40" t="e">
        <f t="shared" si="127"/>
        <v>#DIV/0!</v>
      </c>
      <c r="P99" s="44" t="e">
        <f t="shared" si="128"/>
        <v>#DIV/0!</v>
      </c>
      <c r="Q99" s="46">
        <f t="shared" si="129"/>
        <v>0</v>
      </c>
      <c r="R99" s="46">
        <f t="shared" si="130"/>
        <v>0</v>
      </c>
      <c r="S99" s="48" t="e">
        <f t="shared" si="131"/>
        <v>#DIV/0!</v>
      </c>
      <c r="T99" s="44" t="e">
        <f t="shared" si="132"/>
        <v>#DIV/0!</v>
      </c>
      <c r="U99" s="44" t="e">
        <f t="shared" si="133"/>
        <v>#DIV/0!</v>
      </c>
      <c r="V99" s="44" t="e">
        <f t="shared" si="134"/>
        <v>#DIV/0!</v>
      </c>
      <c r="W99" s="23"/>
      <c r="X99" s="23"/>
      <c r="Y99" s="23"/>
      <c r="Z99" s="23"/>
    </row>
    <row r="100" spans="1:26" ht="16.5" customHeight="1" thickBot="1">
      <c r="A100" s="73" t="s">
        <v>35</v>
      </c>
      <c r="B100" s="188">
        <f>SUM(D93:D99)+D92*0.1</f>
        <v>283.53999999999996</v>
      </c>
      <c r="C100" s="79" t="s">
        <v>36</v>
      </c>
      <c r="D100" s="146">
        <f>SUM(D92:D99)</f>
        <v>283.63</v>
      </c>
      <c r="E100" s="51">
        <f>E92*0.05*100*0.055</f>
        <v>27.5</v>
      </c>
      <c r="F100" s="4"/>
      <c r="G100" s="35"/>
      <c r="H100" s="35"/>
      <c r="I100" s="38">
        <f t="shared" si="121"/>
        <v>0</v>
      </c>
      <c r="J100" s="9" t="e">
        <f t="shared" si="122"/>
        <v>#DIV/0!</v>
      </c>
      <c r="K100" s="40" t="e">
        <f t="shared" si="123"/>
        <v>#DIV/0!</v>
      </c>
      <c r="L100" s="40" t="e">
        <f t="shared" si="124"/>
        <v>#DIV/0!</v>
      </c>
      <c r="M100" s="107" t="e">
        <f t="shared" si="125"/>
        <v>#DIV/0!</v>
      </c>
      <c r="N100" s="40" t="e">
        <f t="shared" si="126"/>
        <v>#DIV/0!</v>
      </c>
      <c r="O100" s="40" t="e">
        <f t="shared" si="127"/>
        <v>#DIV/0!</v>
      </c>
      <c r="P100" s="44" t="e">
        <f t="shared" si="128"/>
        <v>#DIV/0!</v>
      </c>
      <c r="Q100" s="46">
        <f t="shared" si="129"/>
        <v>0</v>
      </c>
      <c r="R100" s="46">
        <f t="shared" si="130"/>
        <v>0</v>
      </c>
      <c r="S100" s="48" t="e">
        <f t="shared" si="131"/>
        <v>#DIV/0!</v>
      </c>
      <c r="T100" s="44" t="e">
        <f t="shared" si="132"/>
        <v>#DIV/0!</v>
      </c>
      <c r="U100" s="44" t="e">
        <f t="shared" si="133"/>
        <v>#DIV/0!</v>
      </c>
      <c r="V100" s="44" t="e">
        <f t="shared" si="134"/>
        <v>#DIV/0!</v>
      </c>
      <c r="W100" s="23"/>
      <c r="X100" s="23"/>
      <c r="Y100" s="23"/>
      <c r="Z100" s="23"/>
    </row>
    <row r="101" spans="1:26" ht="15.75" customHeight="1">
      <c r="A101" s="4"/>
      <c r="B101" s="4"/>
      <c r="C101" s="4"/>
      <c r="D101" s="4"/>
      <c r="E101" s="189">
        <f>D100-D92-E92</f>
        <v>183.52999999999997</v>
      </c>
      <c r="F101" s="4"/>
      <c r="G101" s="190"/>
      <c r="H101" s="191"/>
      <c r="I101" s="140"/>
      <c r="J101" s="190"/>
      <c r="K101" s="190"/>
      <c r="L101" s="192"/>
      <c r="M101" s="190"/>
      <c r="N101" s="4"/>
      <c r="O101" s="4"/>
      <c r="P101" s="4"/>
      <c r="Q101" s="4"/>
      <c r="R101" s="4"/>
      <c r="S101" s="4"/>
      <c r="T101" s="4"/>
      <c r="U101" s="4"/>
      <c r="V101" s="4"/>
      <c r="W101" s="23"/>
      <c r="X101" s="23"/>
      <c r="Y101" s="23"/>
      <c r="Z101" s="23"/>
    </row>
    <row r="102" spans="1:26">
      <c r="A102" s="215" t="s">
        <v>60</v>
      </c>
      <c r="B102" s="207"/>
      <c r="C102" s="207"/>
      <c r="D102" s="207"/>
      <c r="E102" s="207"/>
      <c r="F102" s="207"/>
      <c r="G102" s="207"/>
      <c r="H102" s="207"/>
      <c r="I102" s="207"/>
      <c r="J102" s="207"/>
      <c r="K102" s="207"/>
      <c r="L102" s="207"/>
      <c r="M102" s="207"/>
      <c r="N102" s="207"/>
      <c r="O102" s="207"/>
      <c r="P102" s="207"/>
      <c r="Q102" s="207"/>
      <c r="R102" s="207"/>
      <c r="S102" s="207"/>
      <c r="T102" s="207"/>
      <c r="U102" s="207"/>
      <c r="V102" s="207"/>
      <c r="W102" s="23"/>
      <c r="X102" s="23"/>
      <c r="Y102" s="23"/>
      <c r="Z102" s="23"/>
    </row>
    <row r="103" spans="1:26" ht="16.5" customHeight="1">
      <c r="A103" s="207"/>
      <c r="B103" s="207"/>
      <c r="C103" s="207"/>
      <c r="D103" s="207"/>
      <c r="E103" s="207"/>
      <c r="F103" s="207"/>
      <c r="G103" s="207"/>
      <c r="H103" s="207"/>
      <c r="I103" s="207"/>
      <c r="J103" s="207"/>
      <c r="K103" s="207"/>
      <c r="L103" s="207"/>
      <c r="M103" s="207"/>
      <c r="N103" s="207"/>
      <c r="O103" s="207"/>
      <c r="P103" s="207"/>
      <c r="Q103" s="207"/>
      <c r="R103" s="207"/>
      <c r="S103" s="207"/>
      <c r="T103" s="207"/>
      <c r="U103" s="207"/>
      <c r="V103" s="207"/>
      <c r="W103" s="23"/>
      <c r="X103" s="23"/>
      <c r="Y103" s="23"/>
      <c r="Z103" s="23"/>
    </row>
    <row r="104" spans="1:26" ht="15.75" customHeight="1">
      <c r="A104" s="207"/>
      <c r="B104" s="207"/>
      <c r="C104" s="207"/>
      <c r="D104" s="207"/>
      <c r="E104" s="207"/>
      <c r="F104" s="207"/>
      <c r="G104" s="207"/>
      <c r="H104" s="207"/>
      <c r="I104" s="207"/>
      <c r="J104" s="207"/>
      <c r="K104" s="207"/>
      <c r="L104" s="207"/>
      <c r="M104" s="207"/>
      <c r="N104" s="207"/>
      <c r="O104" s="207"/>
      <c r="P104" s="207"/>
      <c r="Q104" s="207"/>
      <c r="R104" s="207"/>
      <c r="S104" s="207"/>
      <c r="T104" s="207"/>
      <c r="U104" s="207"/>
      <c r="V104" s="207"/>
      <c r="W104" s="23"/>
      <c r="X104" s="23"/>
      <c r="Y104" s="23"/>
      <c r="Z104" s="23"/>
    </row>
    <row r="105" spans="1:26" ht="16.5" customHeight="1">
      <c r="W105" s="23"/>
      <c r="X105" s="23"/>
      <c r="Y105" s="23"/>
      <c r="Z105" s="23"/>
    </row>
    <row r="106" spans="1:26" ht="15.75" customHeight="1">
      <c r="W106" s="23"/>
      <c r="X106" s="23"/>
      <c r="Y106" s="23"/>
      <c r="Z106" s="23"/>
    </row>
    <row r="107" spans="1:26" ht="16.5" customHeight="1">
      <c r="W107" s="23"/>
      <c r="X107" s="23"/>
      <c r="Y107" s="23"/>
      <c r="Z107" s="23"/>
    </row>
    <row r="108" spans="1:26" ht="15.75" customHeight="1">
      <c r="W108" s="23"/>
      <c r="X108" s="23"/>
      <c r="Y108" s="23"/>
      <c r="Z108" s="23"/>
    </row>
    <row r="109" spans="1:26" ht="16.5" customHeight="1">
      <c r="W109" s="23"/>
      <c r="X109" s="23"/>
      <c r="Y109" s="23"/>
      <c r="Z109" s="23"/>
    </row>
    <row r="110" spans="1:26" ht="16.5" customHeight="1">
      <c r="W110" s="23"/>
      <c r="X110" s="23"/>
      <c r="Y110" s="23"/>
      <c r="Z110" s="23"/>
    </row>
    <row r="111" spans="1:26" ht="16.5" customHeight="1">
      <c r="W111" s="23"/>
      <c r="X111" s="23"/>
      <c r="Y111" s="23"/>
      <c r="Z111" s="23"/>
    </row>
    <row r="112" spans="1:26" ht="15.75" customHeight="1">
      <c r="W112" s="23"/>
      <c r="X112" s="23"/>
      <c r="Y112" s="23"/>
      <c r="Z112" s="23"/>
    </row>
    <row r="113" spans="23:26">
      <c r="W113" s="23"/>
      <c r="X113" s="23"/>
      <c r="Y113" s="23"/>
      <c r="Z113" s="23"/>
    </row>
    <row r="114" spans="23:26" ht="12.75" customHeight="1">
      <c r="W114" s="23"/>
      <c r="X114" s="23"/>
      <c r="Y114" s="23"/>
      <c r="Z114" s="23"/>
    </row>
    <row r="115" spans="23:26" ht="15.75" customHeight="1">
      <c r="W115" s="23"/>
      <c r="X115" s="23"/>
      <c r="Y115" s="23"/>
      <c r="Z115" s="23"/>
    </row>
  </sheetData>
  <mergeCells count="24">
    <mergeCell ref="A102:V104"/>
    <mergeCell ref="A25:B25"/>
    <mergeCell ref="A80:B80"/>
    <mergeCell ref="A14:B14"/>
    <mergeCell ref="A36:B36"/>
    <mergeCell ref="A47:B47"/>
    <mergeCell ref="A58:B58"/>
    <mergeCell ref="A69:B69"/>
    <mergeCell ref="A91:B91"/>
    <mergeCell ref="X3:X5"/>
    <mergeCell ref="Y3:Z5"/>
    <mergeCell ref="A1:Z1"/>
    <mergeCell ref="A3:B3"/>
    <mergeCell ref="Y7:Z13"/>
    <mergeCell ref="X7:X13"/>
    <mergeCell ref="Y29:Z31"/>
    <mergeCell ref="X29:X31"/>
    <mergeCell ref="X33:Z33"/>
    <mergeCell ref="X15:Z21"/>
    <mergeCell ref="X26:X28"/>
    <mergeCell ref="Y26:Z28"/>
    <mergeCell ref="Y24:Z25"/>
    <mergeCell ref="X23:Z23"/>
    <mergeCell ref="X24:X25"/>
  </mergeCells>
  <hyperlinks>
    <hyperlink ref="A102" r:id="rId1"/>
  </hyperlinks>
  <pageMargins left="0.7" right="0.7" top="0.75" bottom="0.75" header="0.3" footer="0.3"/>
  <pageSetup paperSize="9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1:Y981"/>
  <sheetViews>
    <sheetView tabSelected="1" workbookViewId="0">
      <selection activeCell="AA28" sqref="AA28"/>
    </sheetView>
  </sheetViews>
  <sheetFormatPr defaultColWidth="15.140625" defaultRowHeight="15" customHeight="1"/>
  <cols>
    <col min="1" max="1" width="8" bestFit="1" customWidth="1"/>
    <col min="2" max="2" width="9.140625" customWidth="1"/>
    <col min="3" max="3" width="7.85546875" customWidth="1"/>
    <col min="4" max="4" width="9" customWidth="1"/>
    <col min="5" max="5" width="13.7109375" customWidth="1"/>
    <col min="6" max="6" width="3.140625" customWidth="1"/>
    <col min="7" max="7" width="13.28515625" customWidth="1"/>
    <col min="8" max="8" width="7.28515625" customWidth="1"/>
    <col min="9" max="9" width="7.5703125" customWidth="1"/>
    <col min="10" max="10" width="7.140625" bestFit="1" customWidth="1"/>
    <col min="11" max="11" width="7.42578125" customWidth="1"/>
    <col min="12" max="12" width="9.140625" customWidth="1"/>
    <col min="13" max="14" width="7.28515625" customWidth="1"/>
    <col min="15" max="15" width="8.85546875" customWidth="1"/>
    <col min="16" max="16" width="6.28515625" customWidth="1"/>
    <col min="17" max="17" width="7.5703125" customWidth="1"/>
    <col min="18" max="18" width="10.42578125" customWidth="1"/>
    <col min="19" max="19" width="9.5703125" customWidth="1"/>
    <col min="20" max="20" width="10.42578125" customWidth="1"/>
    <col min="21" max="21" width="10.140625" customWidth="1"/>
    <col min="22" max="22" width="3.140625" customWidth="1"/>
    <col min="23" max="24" width="9.42578125" customWidth="1"/>
    <col min="25" max="25" width="9.5703125" customWidth="1"/>
  </cols>
  <sheetData>
    <row r="1" spans="1:25" ht="9" customHeight="1">
      <c r="A1" s="211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</row>
    <row r="2" spans="1:25" ht="9.7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</row>
    <row r="3" spans="1:25" ht="15.75">
      <c r="A3" s="212" t="s">
        <v>2</v>
      </c>
      <c r="B3" s="213"/>
      <c r="C3" s="2" t="s">
        <v>3</v>
      </c>
      <c r="D3" s="2" t="s">
        <v>4</v>
      </c>
      <c r="E3" s="3" t="s">
        <v>5</v>
      </c>
      <c r="F3" s="4"/>
      <c r="G3" s="6" t="s">
        <v>6</v>
      </c>
      <c r="H3" s="10" t="s">
        <v>7</v>
      </c>
      <c r="I3" s="11" t="s">
        <v>8</v>
      </c>
      <c r="J3" s="12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5" t="s">
        <v>18</v>
      </c>
      <c r="S3" s="19" t="s">
        <v>20</v>
      </c>
      <c r="T3" s="21" t="s">
        <v>22</v>
      </c>
      <c r="U3" s="19" t="s">
        <v>23</v>
      </c>
      <c r="V3" s="23"/>
      <c r="W3" s="210" t="s">
        <v>24</v>
      </c>
      <c r="X3" s="195" t="s">
        <v>25</v>
      </c>
      <c r="Y3" s="196"/>
    </row>
    <row r="4" spans="1:25" ht="15.75">
      <c r="A4" s="25">
        <v>5</v>
      </c>
      <c r="B4" s="27" t="s">
        <v>26</v>
      </c>
      <c r="C4" s="28">
        <v>2500</v>
      </c>
      <c r="D4" s="30">
        <f t="shared" ref="D4:D11" si="0">C4*A4/1000000</f>
        <v>1.2500000000000001E-2</v>
      </c>
      <c r="E4" s="31">
        <v>1</v>
      </c>
      <c r="F4" s="4"/>
      <c r="G4" s="32"/>
      <c r="H4" s="34"/>
      <c r="I4" s="36">
        <f t="shared" ref="I4:I12" si="1">(H4+G4*500)/1500</f>
        <v>0</v>
      </c>
      <c r="J4" s="37" t="e">
        <f t="shared" ref="J4:J12" si="2">I4/G4</f>
        <v>#DIV/0!</v>
      </c>
      <c r="K4" s="39" t="e">
        <f t="shared" ref="K4:K12" si="3">(J4*(D$12-E$4)+(1-J4)*(E$6))*G4</f>
        <v>#DIV/0!</v>
      </c>
      <c r="L4" s="39" t="e">
        <f t="shared" ref="L4:L12" si="4">(J4*E$8+(1-J4)*(E$6))*G4</f>
        <v>#DIV/0!</v>
      </c>
      <c r="M4" s="39" t="e">
        <f t="shared" ref="M4:M12" si="5">(J4*E$10+(1-J4)*(-E$4))*G4</f>
        <v>#DIV/0!</v>
      </c>
      <c r="N4" s="39" t="e">
        <f t="shared" ref="N4:N12" si="6">(J4*($D$12-$D$4-$D$5-$D$6-$E$4)+(1-J4)*(($D$5+$D$6)*0.1-$E$4))*G4</f>
        <v>#DIV/0!</v>
      </c>
      <c r="O4" s="41" t="e">
        <f t="shared" ref="O4:O12" si="7">H4/G4</f>
        <v>#DIV/0!</v>
      </c>
      <c r="P4" s="42">
        <f t="shared" ref="P4:P12" si="8">G4*E$12</f>
        <v>0</v>
      </c>
      <c r="Q4" s="43">
        <v>0</v>
      </c>
      <c r="R4" s="45" t="e">
        <f t="shared" ref="R4:R12" si="9">N4+Q4</f>
        <v>#DIV/0!</v>
      </c>
      <c r="S4" s="41" t="e">
        <f t="shared" ref="S4:S12" si="10">Q4+M4</f>
        <v>#DIV/0!</v>
      </c>
      <c r="T4" s="41" t="e">
        <f t="shared" ref="T4:T12" si="11">(S4+U4)/2</f>
        <v>#DIV/0!</v>
      </c>
      <c r="U4" s="47" t="e">
        <f t="shared" ref="U4:U12" si="12">Q4+K4</f>
        <v>#DIV/0!</v>
      </c>
      <c r="V4" s="23"/>
      <c r="W4" s="202"/>
      <c r="X4" s="197"/>
      <c r="Y4" s="198"/>
    </row>
    <row r="5" spans="1:25" ht="15.75">
      <c r="A5" s="25">
        <v>50</v>
      </c>
      <c r="B5" s="27" t="s">
        <v>26</v>
      </c>
      <c r="C5" s="28">
        <v>250</v>
      </c>
      <c r="D5" s="30">
        <f t="shared" si="0"/>
        <v>1.2500000000000001E-2</v>
      </c>
      <c r="E5" s="2" t="s">
        <v>28</v>
      </c>
      <c r="F5" s="4"/>
      <c r="G5" s="49"/>
      <c r="H5" s="34"/>
      <c r="I5" s="36">
        <f t="shared" si="1"/>
        <v>0</v>
      </c>
      <c r="J5" s="37" t="e">
        <f t="shared" si="2"/>
        <v>#DIV/0!</v>
      </c>
      <c r="K5" s="39" t="e">
        <f t="shared" si="3"/>
        <v>#DIV/0!</v>
      </c>
      <c r="L5" s="39" t="e">
        <f t="shared" si="4"/>
        <v>#DIV/0!</v>
      </c>
      <c r="M5" s="39" t="e">
        <f t="shared" si="5"/>
        <v>#DIV/0!</v>
      </c>
      <c r="N5" s="39" t="e">
        <f t="shared" si="6"/>
        <v>#DIV/0!</v>
      </c>
      <c r="O5" s="41" t="e">
        <f t="shared" si="7"/>
        <v>#DIV/0!</v>
      </c>
      <c r="P5" s="42">
        <f t="shared" si="8"/>
        <v>0</v>
      </c>
      <c r="Q5" s="43">
        <v>0</v>
      </c>
      <c r="R5" s="45" t="e">
        <f t="shared" si="9"/>
        <v>#DIV/0!</v>
      </c>
      <c r="S5" s="41" t="e">
        <f t="shared" si="10"/>
        <v>#DIV/0!</v>
      </c>
      <c r="T5" s="41" t="e">
        <f t="shared" si="11"/>
        <v>#DIV/0!</v>
      </c>
      <c r="U5" s="47" t="e">
        <f t="shared" si="12"/>
        <v>#DIV/0!</v>
      </c>
      <c r="V5" s="23"/>
      <c r="W5" s="203"/>
      <c r="X5" s="199"/>
      <c r="Y5" s="200"/>
    </row>
    <row r="6" spans="1:25" ht="15.75">
      <c r="A6" s="25">
        <v>200</v>
      </c>
      <c r="B6" s="27" t="s">
        <v>26</v>
      </c>
      <c r="C6" s="28">
        <v>100</v>
      </c>
      <c r="D6" s="30">
        <f t="shared" si="0"/>
        <v>0.02</v>
      </c>
      <c r="E6" s="51">
        <f>(D4+D5)*0.5-E4</f>
        <v>-0.98750000000000004</v>
      </c>
      <c r="F6" s="4"/>
      <c r="G6" s="52"/>
      <c r="H6" s="34"/>
      <c r="I6" s="36">
        <f t="shared" si="1"/>
        <v>0</v>
      </c>
      <c r="J6" s="37" t="e">
        <f t="shared" si="2"/>
        <v>#DIV/0!</v>
      </c>
      <c r="K6" s="39" t="e">
        <f t="shared" si="3"/>
        <v>#DIV/0!</v>
      </c>
      <c r="L6" s="39" t="e">
        <f t="shared" si="4"/>
        <v>#DIV/0!</v>
      </c>
      <c r="M6" s="39" t="e">
        <f t="shared" si="5"/>
        <v>#DIV/0!</v>
      </c>
      <c r="N6" s="39" t="e">
        <f t="shared" si="6"/>
        <v>#DIV/0!</v>
      </c>
      <c r="O6" s="41" t="e">
        <f t="shared" si="7"/>
        <v>#DIV/0!</v>
      </c>
      <c r="P6" s="42">
        <f t="shared" si="8"/>
        <v>0</v>
      </c>
      <c r="Q6" s="43">
        <v>0</v>
      </c>
      <c r="R6" s="45" t="e">
        <f t="shared" si="9"/>
        <v>#DIV/0!</v>
      </c>
      <c r="S6" s="41" t="e">
        <f t="shared" si="10"/>
        <v>#DIV/0!</v>
      </c>
      <c r="T6" s="41" t="e">
        <f t="shared" si="11"/>
        <v>#DIV/0!</v>
      </c>
      <c r="U6" s="47" t="e">
        <f t="shared" si="12"/>
        <v>#DIV/0!</v>
      </c>
      <c r="V6" s="23"/>
      <c r="W6" s="23"/>
      <c r="X6" s="23"/>
      <c r="Y6" s="23"/>
    </row>
    <row r="7" spans="1:25" ht="15.75">
      <c r="A7" s="25">
        <v>3000</v>
      </c>
      <c r="B7" s="27" t="s">
        <v>26</v>
      </c>
      <c r="C7" s="28">
        <v>50</v>
      </c>
      <c r="D7" s="30">
        <f t="shared" si="0"/>
        <v>0.15</v>
      </c>
      <c r="E7" s="2" t="s">
        <v>29</v>
      </c>
      <c r="F7" s="4"/>
      <c r="G7" s="32"/>
      <c r="H7" s="34"/>
      <c r="I7" s="36">
        <f t="shared" si="1"/>
        <v>0</v>
      </c>
      <c r="J7" s="37" t="e">
        <f t="shared" si="2"/>
        <v>#DIV/0!</v>
      </c>
      <c r="K7" s="39" t="e">
        <f t="shared" si="3"/>
        <v>#DIV/0!</v>
      </c>
      <c r="L7" s="39" t="e">
        <f t="shared" si="4"/>
        <v>#DIV/0!</v>
      </c>
      <c r="M7" s="39" t="e">
        <f t="shared" si="5"/>
        <v>#DIV/0!</v>
      </c>
      <c r="N7" s="39" t="e">
        <f t="shared" si="6"/>
        <v>#DIV/0!</v>
      </c>
      <c r="O7" s="41" t="e">
        <f t="shared" si="7"/>
        <v>#DIV/0!</v>
      </c>
      <c r="P7" s="42">
        <f t="shared" si="8"/>
        <v>0</v>
      </c>
      <c r="Q7" s="43">
        <v>0</v>
      </c>
      <c r="R7" s="45" t="e">
        <f t="shared" si="9"/>
        <v>#DIV/0!</v>
      </c>
      <c r="S7" s="41" t="e">
        <f t="shared" si="10"/>
        <v>#DIV/0!</v>
      </c>
      <c r="T7" s="41" t="e">
        <f t="shared" si="11"/>
        <v>#DIV/0!</v>
      </c>
      <c r="U7" s="47" t="e">
        <f t="shared" si="12"/>
        <v>#DIV/0!</v>
      </c>
      <c r="V7" s="23"/>
      <c r="W7" s="214" t="s">
        <v>30</v>
      </c>
      <c r="X7" s="195" t="s">
        <v>31</v>
      </c>
      <c r="Y7" s="219"/>
    </row>
    <row r="8" spans="1:25" ht="15.75">
      <c r="A8" s="25">
        <v>7000</v>
      </c>
      <c r="B8" s="27" t="s">
        <v>26</v>
      </c>
      <c r="C8" s="28">
        <v>20</v>
      </c>
      <c r="D8" s="30">
        <f t="shared" si="0"/>
        <v>0.14000000000000001</v>
      </c>
      <c r="E8" s="51">
        <f>(D4+D5+D6)*0.1+D12-D4-D5-D6-E4</f>
        <v>1.9339899999999997</v>
      </c>
      <c r="F8" s="4"/>
      <c r="G8" s="52"/>
      <c r="H8" s="56"/>
      <c r="I8" s="36">
        <f t="shared" si="1"/>
        <v>0</v>
      </c>
      <c r="J8" s="37" t="e">
        <f t="shared" si="2"/>
        <v>#DIV/0!</v>
      </c>
      <c r="K8" s="39" t="e">
        <f t="shared" si="3"/>
        <v>#DIV/0!</v>
      </c>
      <c r="L8" s="39" t="e">
        <f t="shared" si="4"/>
        <v>#DIV/0!</v>
      </c>
      <c r="M8" s="39" t="e">
        <f t="shared" si="5"/>
        <v>#DIV/0!</v>
      </c>
      <c r="N8" s="39" t="e">
        <f t="shared" si="6"/>
        <v>#DIV/0!</v>
      </c>
      <c r="O8" s="41" t="e">
        <f t="shared" si="7"/>
        <v>#DIV/0!</v>
      </c>
      <c r="P8" s="42">
        <f t="shared" si="8"/>
        <v>0</v>
      </c>
      <c r="Q8" s="43">
        <v>0</v>
      </c>
      <c r="R8" s="45" t="e">
        <f t="shared" si="9"/>
        <v>#DIV/0!</v>
      </c>
      <c r="S8" s="41" t="e">
        <f t="shared" si="10"/>
        <v>#DIV/0!</v>
      </c>
      <c r="T8" s="41" t="e">
        <f t="shared" si="11"/>
        <v>#DIV/0!</v>
      </c>
      <c r="U8" s="47" t="e">
        <f t="shared" si="12"/>
        <v>#DIV/0!</v>
      </c>
      <c r="V8" s="23"/>
      <c r="W8" s="202"/>
      <c r="X8" s="197"/>
      <c r="Y8" s="207"/>
    </row>
    <row r="9" spans="1:25" ht="15.75">
      <c r="A9" s="25">
        <v>40000</v>
      </c>
      <c r="B9" s="27" t="s">
        <v>26</v>
      </c>
      <c r="C9" s="28">
        <v>6</v>
      </c>
      <c r="D9" s="30">
        <f t="shared" si="0"/>
        <v>0.24</v>
      </c>
      <c r="E9" s="2" t="s">
        <v>32</v>
      </c>
      <c r="F9" s="4"/>
      <c r="G9" s="32"/>
      <c r="H9" s="34"/>
      <c r="I9" s="36">
        <f t="shared" si="1"/>
        <v>0</v>
      </c>
      <c r="J9" s="37" t="e">
        <f t="shared" si="2"/>
        <v>#DIV/0!</v>
      </c>
      <c r="K9" s="39" t="e">
        <f t="shared" si="3"/>
        <v>#DIV/0!</v>
      </c>
      <c r="L9" s="39" t="e">
        <f t="shared" si="4"/>
        <v>#DIV/0!</v>
      </c>
      <c r="M9" s="39" t="e">
        <f t="shared" si="5"/>
        <v>#DIV/0!</v>
      </c>
      <c r="N9" s="39" t="e">
        <f t="shared" si="6"/>
        <v>#DIV/0!</v>
      </c>
      <c r="O9" s="41" t="e">
        <f t="shared" si="7"/>
        <v>#DIV/0!</v>
      </c>
      <c r="P9" s="42">
        <f t="shared" si="8"/>
        <v>0</v>
      </c>
      <c r="Q9" s="43">
        <v>0</v>
      </c>
      <c r="R9" s="45" t="e">
        <f t="shared" si="9"/>
        <v>#DIV/0!</v>
      </c>
      <c r="S9" s="41" t="e">
        <f t="shared" si="10"/>
        <v>#DIV/0!</v>
      </c>
      <c r="T9" s="41" t="e">
        <f t="shared" si="11"/>
        <v>#DIV/0!</v>
      </c>
      <c r="U9" s="47" t="e">
        <f t="shared" si="12"/>
        <v>#DIV/0!</v>
      </c>
      <c r="V9" s="23"/>
      <c r="W9" s="202"/>
      <c r="X9" s="197"/>
      <c r="Y9" s="207"/>
    </row>
    <row r="10" spans="1:25" ht="15.75">
      <c r="A10" s="25">
        <v>250000</v>
      </c>
      <c r="B10" s="27" t="s">
        <v>26</v>
      </c>
      <c r="C10" s="28">
        <v>4</v>
      </c>
      <c r="D10" s="30">
        <f t="shared" si="0"/>
        <v>1</v>
      </c>
      <c r="E10" s="51">
        <f>D12-D4-D5-D6-E4</f>
        <v>1.9294899999999995</v>
      </c>
      <c r="F10" s="4"/>
      <c r="G10" s="52"/>
      <c r="H10" s="34"/>
      <c r="I10" s="57">
        <f t="shared" si="1"/>
        <v>0</v>
      </c>
      <c r="J10" s="58" t="e">
        <f t="shared" si="2"/>
        <v>#DIV/0!</v>
      </c>
      <c r="K10" s="39" t="e">
        <f t="shared" si="3"/>
        <v>#DIV/0!</v>
      </c>
      <c r="L10" s="39" t="e">
        <f t="shared" si="4"/>
        <v>#DIV/0!</v>
      </c>
      <c r="M10" s="39" t="e">
        <f t="shared" si="5"/>
        <v>#DIV/0!</v>
      </c>
      <c r="N10" s="39" t="e">
        <f t="shared" si="6"/>
        <v>#DIV/0!</v>
      </c>
      <c r="O10" s="41" t="e">
        <f t="shared" si="7"/>
        <v>#DIV/0!</v>
      </c>
      <c r="P10" s="42">
        <f t="shared" si="8"/>
        <v>0</v>
      </c>
      <c r="Q10" s="43">
        <v>0</v>
      </c>
      <c r="R10" s="45" t="e">
        <f t="shared" si="9"/>
        <v>#DIV/0!</v>
      </c>
      <c r="S10" s="59" t="e">
        <f t="shared" si="10"/>
        <v>#DIV/0!</v>
      </c>
      <c r="T10" s="59" t="e">
        <f t="shared" si="11"/>
        <v>#DIV/0!</v>
      </c>
      <c r="U10" s="60" t="e">
        <f t="shared" si="12"/>
        <v>#DIV/0!</v>
      </c>
      <c r="V10" s="23"/>
      <c r="W10" s="202"/>
      <c r="X10" s="197"/>
      <c r="Y10" s="207"/>
    </row>
    <row r="11" spans="1:25" ht="15.75">
      <c r="A11" s="61">
        <v>699745</v>
      </c>
      <c r="B11" s="63" t="s">
        <v>26</v>
      </c>
      <c r="C11" s="67">
        <v>2</v>
      </c>
      <c r="D11" s="68">
        <f t="shared" si="0"/>
        <v>1.3994899999999999</v>
      </c>
      <c r="E11" s="71" t="s">
        <v>34</v>
      </c>
      <c r="F11" s="4"/>
      <c r="G11" s="32"/>
      <c r="H11" s="34"/>
      <c r="I11" s="57">
        <f t="shared" si="1"/>
        <v>0</v>
      </c>
      <c r="J11" s="58" t="e">
        <f t="shared" si="2"/>
        <v>#DIV/0!</v>
      </c>
      <c r="K11" s="39" t="e">
        <f t="shared" si="3"/>
        <v>#DIV/0!</v>
      </c>
      <c r="L11" s="39" t="e">
        <f t="shared" si="4"/>
        <v>#DIV/0!</v>
      </c>
      <c r="M11" s="39" t="e">
        <f t="shared" si="5"/>
        <v>#DIV/0!</v>
      </c>
      <c r="N11" s="39" t="e">
        <f t="shared" si="6"/>
        <v>#DIV/0!</v>
      </c>
      <c r="O11" s="41" t="e">
        <f t="shared" si="7"/>
        <v>#DIV/0!</v>
      </c>
      <c r="P11" s="42">
        <f t="shared" si="8"/>
        <v>0</v>
      </c>
      <c r="Q11" s="43">
        <v>0</v>
      </c>
      <c r="R11" s="45" t="e">
        <f t="shared" si="9"/>
        <v>#DIV/0!</v>
      </c>
      <c r="S11" s="59" t="e">
        <f t="shared" si="10"/>
        <v>#DIV/0!</v>
      </c>
      <c r="T11" s="59" t="e">
        <f t="shared" si="11"/>
        <v>#DIV/0!</v>
      </c>
      <c r="U11" s="60" t="e">
        <f t="shared" si="12"/>
        <v>#DIV/0!</v>
      </c>
      <c r="V11" s="23"/>
      <c r="W11" s="202"/>
      <c r="X11" s="197"/>
      <c r="Y11" s="207"/>
    </row>
    <row r="12" spans="1:25" ht="15.75">
      <c r="A12" s="217" t="s">
        <v>35</v>
      </c>
      <c r="B12" s="218"/>
      <c r="C12" s="218"/>
      <c r="D12" s="74">
        <f>SUM(D4:D11)</f>
        <v>2.9744899999999999</v>
      </c>
      <c r="E12" s="51"/>
      <c r="F12" s="4"/>
      <c r="G12" s="75"/>
      <c r="H12" s="80"/>
      <c r="I12" s="82">
        <f t="shared" si="1"/>
        <v>0</v>
      </c>
      <c r="J12" s="83" t="e">
        <f t="shared" si="2"/>
        <v>#DIV/0!</v>
      </c>
      <c r="K12" s="39" t="e">
        <f t="shared" si="3"/>
        <v>#DIV/0!</v>
      </c>
      <c r="L12" s="39" t="e">
        <f t="shared" si="4"/>
        <v>#DIV/0!</v>
      </c>
      <c r="M12" s="39" t="e">
        <f t="shared" si="5"/>
        <v>#DIV/0!</v>
      </c>
      <c r="N12" s="39" t="e">
        <f t="shared" si="6"/>
        <v>#DIV/0!</v>
      </c>
      <c r="O12" s="41" t="e">
        <f t="shared" si="7"/>
        <v>#DIV/0!</v>
      </c>
      <c r="P12" s="42">
        <f t="shared" si="8"/>
        <v>0</v>
      </c>
      <c r="Q12" s="43">
        <v>0</v>
      </c>
      <c r="R12" s="45" t="e">
        <f t="shared" si="9"/>
        <v>#DIV/0!</v>
      </c>
      <c r="S12" s="84" t="e">
        <f t="shared" si="10"/>
        <v>#DIV/0!</v>
      </c>
      <c r="T12" s="84" t="e">
        <f t="shared" si="11"/>
        <v>#DIV/0!</v>
      </c>
      <c r="U12" s="86" t="e">
        <f t="shared" si="12"/>
        <v>#DIV/0!</v>
      </c>
      <c r="V12" s="23"/>
      <c r="W12" s="202"/>
      <c r="X12" s="197"/>
      <c r="Y12" s="207"/>
    </row>
    <row r="13" spans="1:25">
      <c r="A13" s="85"/>
      <c r="B13" s="85"/>
      <c r="C13" s="23"/>
      <c r="D13" s="23"/>
      <c r="E13" s="23"/>
      <c r="F13" s="4"/>
      <c r="I13" s="88"/>
      <c r="J13" s="90"/>
      <c r="K13" s="92"/>
      <c r="L13" s="92"/>
      <c r="M13" s="92"/>
      <c r="N13" s="92"/>
      <c r="O13" s="92"/>
      <c r="P13" s="92"/>
      <c r="Q13" s="92"/>
      <c r="R13" s="94"/>
      <c r="S13" s="92"/>
      <c r="T13" s="92"/>
      <c r="U13" s="92"/>
      <c r="V13" s="23"/>
      <c r="W13" s="202"/>
      <c r="X13" s="197"/>
      <c r="Y13" s="207"/>
    </row>
    <row r="14" spans="1:25" ht="15.75">
      <c r="A14" s="212" t="s">
        <v>2</v>
      </c>
      <c r="B14" s="216"/>
      <c r="C14" s="2" t="s">
        <v>3</v>
      </c>
      <c r="D14" s="2" t="s">
        <v>4</v>
      </c>
      <c r="E14" s="97" t="s">
        <v>5</v>
      </c>
      <c r="F14" s="4"/>
      <c r="G14" s="6" t="s">
        <v>39</v>
      </c>
      <c r="H14" s="10" t="s">
        <v>7</v>
      </c>
      <c r="I14" s="11" t="s">
        <v>8</v>
      </c>
      <c r="J14" s="12" t="s">
        <v>9</v>
      </c>
      <c r="K14" s="13" t="s">
        <v>10</v>
      </c>
      <c r="L14" s="13" t="s">
        <v>11</v>
      </c>
      <c r="M14" s="13" t="s">
        <v>12</v>
      </c>
      <c r="N14" s="13" t="s">
        <v>13</v>
      </c>
      <c r="O14" s="13" t="s">
        <v>14</v>
      </c>
      <c r="P14" s="13" t="s">
        <v>15</v>
      </c>
      <c r="Q14" s="13" t="s">
        <v>16</v>
      </c>
      <c r="R14" s="15" t="s">
        <v>18</v>
      </c>
      <c r="S14" s="19" t="s">
        <v>20</v>
      </c>
      <c r="T14" s="21" t="s">
        <v>22</v>
      </c>
      <c r="U14" s="19" t="s">
        <v>23</v>
      </c>
      <c r="V14" s="23"/>
    </row>
    <row r="15" spans="1:25" ht="15.75">
      <c r="A15" s="99">
        <v>1</v>
      </c>
      <c r="B15" s="27" t="s">
        <v>26</v>
      </c>
      <c r="C15" s="28">
        <v>12500</v>
      </c>
      <c r="D15" s="30">
        <f t="shared" ref="D15:D22" si="13">C15*A15/1000000</f>
        <v>1.2500000000000001E-2</v>
      </c>
      <c r="E15" s="104">
        <v>5</v>
      </c>
      <c r="F15" s="4"/>
      <c r="G15" s="32"/>
      <c r="H15" s="34"/>
      <c r="I15" s="36">
        <f t="shared" ref="I15:I23" si="14">(H15+G15*500)/1500</f>
        <v>0</v>
      </c>
      <c r="J15" s="37" t="e">
        <f t="shared" ref="J15:J23" si="15">I15/G15</f>
        <v>#DIV/0!</v>
      </c>
      <c r="K15" s="39" t="e">
        <f t="shared" ref="K15:K23" si="16">(J15*(D$23-E$15)+(1-J15)*(E$17))*G15</f>
        <v>#DIV/0!</v>
      </c>
      <c r="L15" s="39" t="e">
        <f t="shared" ref="L15:L23" si="17">(J15*E$19+(1-J15)*(E$17))*G15</f>
        <v>#DIV/0!</v>
      </c>
      <c r="M15" s="39" t="e">
        <f t="shared" ref="M15:M23" si="18">(J15*E$21+(1-J15)*(-E$15))*G15</f>
        <v>#DIV/0!</v>
      </c>
      <c r="N15" s="39" t="e">
        <f t="shared" ref="N15:N23" si="19">(J15*($D$23-$D$15-$D$16-$D$17-$E$15)+(1-J15)*(($D$16+$D$17)*0.1-$E$15))*G15</f>
        <v>#DIV/0!</v>
      </c>
      <c r="O15" s="41" t="e">
        <f t="shared" ref="O15:O23" si="20">H15/G15</f>
        <v>#DIV/0!</v>
      </c>
      <c r="P15" s="42">
        <f t="shared" ref="P15:P23" si="21">G15*E$23</f>
        <v>0</v>
      </c>
      <c r="Q15" s="43">
        <v>0</v>
      </c>
      <c r="R15" s="45" t="e">
        <f t="shared" ref="R15:R23" si="22">N15+Q15</f>
        <v>#DIV/0!</v>
      </c>
      <c r="S15" s="41" t="e">
        <f t="shared" ref="S15:S23" si="23">Q15+M15</f>
        <v>#DIV/0!</v>
      </c>
      <c r="T15" s="41" t="e">
        <f t="shared" ref="T15:T23" si="24">(S15+U15)/2</f>
        <v>#DIV/0!</v>
      </c>
      <c r="U15" s="47" t="e">
        <f t="shared" ref="U15:U23" si="25">Q15+K15</f>
        <v>#DIV/0!</v>
      </c>
      <c r="V15" s="23"/>
      <c r="W15" s="206" t="s">
        <v>41</v>
      </c>
      <c r="X15" s="207"/>
      <c r="Y15" s="207"/>
    </row>
    <row r="16" spans="1:25" ht="15.75">
      <c r="A16" s="99">
        <v>30</v>
      </c>
      <c r="B16" s="27" t="s">
        <v>26</v>
      </c>
      <c r="C16" s="28">
        <v>1250</v>
      </c>
      <c r="D16" s="30">
        <f t="shared" si="13"/>
        <v>3.7499999999999999E-2</v>
      </c>
      <c r="E16" s="2" t="s">
        <v>28</v>
      </c>
      <c r="F16" s="4"/>
      <c r="G16" s="49"/>
      <c r="H16" s="34"/>
      <c r="I16" s="36">
        <f t="shared" si="14"/>
        <v>0</v>
      </c>
      <c r="J16" s="37" t="e">
        <f t="shared" si="15"/>
        <v>#DIV/0!</v>
      </c>
      <c r="K16" s="39" t="e">
        <f t="shared" si="16"/>
        <v>#DIV/0!</v>
      </c>
      <c r="L16" s="39" t="e">
        <f t="shared" si="17"/>
        <v>#DIV/0!</v>
      </c>
      <c r="M16" s="39" t="e">
        <f t="shared" si="18"/>
        <v>#DIV/0!</v>
      </c>
      <c r="N16" s="39" t="e">
        <f t="shared" si="19"/>
        <v>#DIV/0!</v>
      </c>
      <c r="O16" s="41" t="e">
        <f t="shared" si="20"/>
        <v>#DIV/0!</v>
      </c>
      <c r="P16" s="42">
        <f t="shared" si="21"/>
        <v>0</v>
      </c>
      <c r="Q16" s="43">
        <v>0</v>
      </c>
      <c r="R16" s="45" t="e">
        <f t="shared" si="22"/>
        <v>#DIV/0!</v>
      </c>
      <c r="S16" s="41" t="e">
        <f t="shared" si="23"/>
        <v>#DIV/0!</v>
      </c>
      <c r="T16" s="41" t="e">
        <f t="shared" si="24"/>
        <v>#DIV/0!</v>
      </c>
      <c r="U16" s="47" t="e">
        <f t="shared" si="25"/>
        <v>#DIV/0!</v>
      </c>
      <c r="V16" s="23"/>
      <c r="W16" s="207"/>
      <c r="X16" s="207"/>
      <c r="Y16" s="207"/>
    </row>
    <row r="17" spans="1:25" ht="15.75">
      <c r="A17" s="99">
        <v>75</v>
      </c>
      <c r="B17" s="27" t="s">
        <v>26</v>
      </c>
      <c r="C17" s="28">
        <v>500</v>
      </c>
      <c r="D17" s="30">
        <f t="shared" si="13"/>
        <v>3.7499999999999999E-2</v>
      </c>
      <c r="E17" s="51">
        <f>(D15+D16)*0.5-E15</f>
        <v>-4.9749999999999996</v>
      </c>
      <c r="F17" s="4"/>
      <c r="G17" s="32"/>
      <c r="H17" s="34"/>
      <c r="I17" s="36">
        <f t="shared" si="14"/>
        <v>0</v>
      </c>
      <c r="J17" s="37" t="e">
        <f t="shared" si="15"/>
        <v>#DIV/0!</v>
      </c>
      <c r="K17" s="39" t="e">
        <f t="shared" si="16"/>
        <v>#DIV/0!</v>
      </c>
      <c r="L17" s="39" t="e">
        <f t="shared" si="17"/>
        <v>#DIV/0!</v>
      </c>
      <c r="M17" s="39" t="e">
        <f t="shared" si="18"/>
        <v>#DIV/0!</v>
      </c>
      <c r="N17" s="39" t="e">
        <f t="shared" si="19"/>
        <v>#DIV/0!</v>
      </c>
      <c r="O17" s="41" t="e">
        <f t="shared" si="20"/>
        <v>#DIV/0!</v>
      </c>
      <c r="P17" s="42">
        <f t="shared" si="21"/>
        <v>0</v>
      </c>
      <c r="Q17" s="43">
        <v>0</v>
      </c>
      <c r="R17" s="45" t="e">
        <f t="shared" si="22"/>
        <v>#DIV/0!</v>
      </c>
      <c r="S17" s="41" t="e">
        <f t="shared" si="23"/>
        <v>#DIV/0!</v>
      </c>
      <c r="T17" s="41" t="e">
        <f t="shared" si="24"/>
        <v>#DIV/0!</v>
      </c>
      <c r="U17" s="47" t="e">
        <f t="shared" si="25"/>
        <v>#DIV/0!</v>
      </c>
      <c r="V17" s="23"/>
      <c r="W17" s="207"/>
      <c r="X17" s="207"/>
      <c r="Y17" s="207"/>
    </row>
    <row r="18" spans="1:25" ht="15.75">
      <c r="A18" s="99">
        <v>1000</v>
      </c>
      <c r="B18" s="27" t="s">
        <v>26</v>
      </c>
      <c r="C18" s="28">
        <v>250</v>
      </c>
      <c r="D18" s="30">
        <f t="shared" si="13"/>
        <v>0.25</v>
      </c>
      <c r="E18" s="2" t="s">
        <v>29</v>
      </c>
      <c r="F18" s="4"/>
      <c r="G18" s="32"/>
      <c r="H18" s="34"/>
      <c r="I18" s="36">
        <f t="shared" si="14"/>
        <v>0</v>
      </c>
      <c r="J18" s="37" t="e">
        <f t="shared" si="15"/>
        <v>#DIV/0!</v>
      </c>
      <c r="K18" s="39" t="e">
        <f t="shared" si="16"/>
        <v>#DIV/0!</v>
      </c>
      <c r="L18" s="39" t="e">
        <f t="shared" si="17"/>
        <v>#DIV/0!</v>
      </c>
      <c r="M18" s="39" t="e">
        <f t="shared" si="18"/>
        <v>#DIV/0!</v>
      </c>
      <c r="N18" s="39" t="e">
        <f t="shared" si="19"/>
        <v>#DIV/0!</v>
      </c>
      <c r="O18" s="41" t="e">
        <f t="shared" si="20"/>
        <v>#DIV/0!</v>
      </c>
      <c r="P18" s="42">
        <f t="shared" si="21"/>
        <v>0</v>
      </c>
      <c r="Q18" s="43">
        <v>0</v>
      </c>
      <c r="R18" s="45" t="e">
        <f t="shared" si="22"/>
        <v>#DIV/0!</v>
      </c>
      <c r="S18" s="41" t="e">
        <f t="shared" si="23"/>
        <v>#DIV/0!</v>
      </c>
      <c r="T18" s="41" t="e">
        <f t="shared" si="24"/>
        <v>#DIV/0!</v>
      </c>
      <c r="U18" s="47" t="e">
        <f t="shared" si="25"/>
        <v>#DIV/0!</v>
      </c>
      <c r="V18" s="23"/>
      <c r="W18" s="207"/>
      <c r="X18" s="207"/>
      <c r="Y18" s="207"/>
    </row>
    <row r="19" spans="1:25" ht="15.75">
      <c r="A19" s="99">
        <v>5000</v>
      </c>
      <c r="B19" s="27" t="s">
        <v>26</v>
      </c>
      <c r="C19" s="28">
        <v>100</v>
      </c>
      <c r="D19" s="30">
        <f t="shared" si="13"/>
        <v>0.5</v>
      </c>
      <c r="E19" s="51">
        <f>(D15+D16+D17)*0.1+D23-D15-D16-D17-E15</f>
        <v>9.0427500000000016</v>
      </c>
      <c r="F19" s="4"/>
      <c r="G19" s="32"/>
      <c r="H19" s="34"/>
      <c r="I19" s="36">
        <f t="shared" si="14"/>
        <v>0</v>
      </c>
      <c r="J19" s="37" t="e">
        <f t="shared" si="15"/>
        <v>#DIV/0!</v>
      </c>
      <c r="K19" s="39" t="e">
        <f t="shared" si="16"/>
        <v>#DIV/0!</v>
      </c>
      <c r="L19" s="39" t="e">
        <f t="shared" si="17"/>
        <v>#DIV/0!</v>
      </c>
      <c r="M19" s="39" t="e">
        <f t="shared" si="18"/>
        <v>#DIV/0!</v>
      </c>
      <c r="N19" s="39" t="e">
        <f t="shared" si="19"/>
        <v>#DIV/0!</v>
      </c>
      <c r="O19" s="41" t="e">
        <f t="shared" si="20"/>
        <v>#DIV/0!</v>
      </c>
      <c r="P19" s="42">
        <f t="shared" si="21"/>
        <v>0</v>
      </c>
      <c r="Q19" s="43">
        <v>0</v>
      </c>
      <c r="R19" s="45" t="e">
        <f t="shared" si="22"/>
        <v>#DIV/0!</v>
      </c>
      <c r="S19" s="41" t="e">
        <f t="shared" si="23"/>
        <v>#DIV/0!</v>
      </c>
      <c r="T19" s="41" t="e">
        <f t="shared" si="24"/>
        <v>#DIV/0!</v>
      </c>
      <c r="U19" s="47" t="e">
        <f t="shared" si="25"/>
        <v>#DIV/0!</v>
      </c>
      <c r="V19" s="23"/>
      <c r="W19" s="207"/>
      <c r="X19" s="207"/>
      <c r="Y19" s="207"/>
    </row>
    <row r="20" spans="1:25" ht="15.75">
      <c r="A20" s="99">
        <v>75000</v>
      </c>
      <c r="B20" s="27" t="s">
        <v>26</v>
      </c>
      <c r="C20" s="28">
        <v>30</v>
      </c>
      <c r="D20" s="30">
        <f t="shared" si="13"/>
        <v>2.25</v>
      </c>
      <c r="E20" s="2" t="s">
        <v>32</v>
      </c>
      <c r="F20" s="4"/>
      <c r="G20" s="32"/>
      <c r="H20" s="34"/>
      <c r="I20" s="36">
        <f t="shared" si="14"/>
        <v>0</v>
      </c>
      <c r="J20" s="37" t="e">
        <f t="shared" si="15"/>
        <v>#DIV/0!</v>
      </c>
      <c r="K20" s="39" t="e">
        <f t="shared" si="16"/>
        <v>#DIV/0!</v>
      </c>
      <c r="L20" s="39" t="e">
        <f t="shared" si="17"/>
        <v>#DIV/0!</v>
      </c>
      <c r="M20" s="39" t="e">
        <f t="shared" si="18"/>
        <v>#DIV/0!</v>
      </c>
      <c r="N20" s="39" t="e">
        <f t="shared" si="19"/>
        <v>#DIV/0!</v>
      </c>
      <c r="O20" s="41" t="e">
        <f t="shared" si="20"/>
        <v>#DIV/0!</v>
      </c>
      <c r="P20" s="42">
        <f t="shared" si="21"/>
        <v>0</v>
      </c>
      <c r="Q20" s="43">
        <v>0</v>
      </c>
      <c r="R20" s="45" t="e">
        <f t="shared" si="22"/>
        <v>#DIV/0!</v>
      </c>
      <c r="S20" s="41" t="e">
        <f t="shared" si="23"/>
        <v>#DIV/0!</v>
      </c>
      <c r="T20" s="41" t="e">
        <f t="shared" si="24"/>
        <v>#DIV/0!</v>
      </c>
      <c r="U20" s="47" t="e">
        <f t="shared" si="25"/>
        <v>#DIV/0!</v>
      </c>
      <c r="V20" s="23"/>
      <c r="W20" s="207"/>
      <c r="X20" s="207"/>
      <c r="Y20" s="207"/>
    </row>
    <row r="21" spans="1:25" ht="15.75">
      <c r="A21" s="99">
        <v>184506</v>
      </c>
      <c r="B21" s="27" t="s">
        <v>26</v>
      </c>
      <c r="C21" s="28">
        <v>20</v>
      </c>
      <c r="D21" s="30">
        <f t="shared" si="13"/>
        <v>3.6901199999999998</v>
      </c>
      <c r="E21" s="51">
        <f>D23-D15-D16-D17-E15</f>
        <v>9.0340000000000025</v>
      </c>
      <c r="F21" s="4"/>
      <c r="G21" s="32"/>
      <c r="H21" s="34"/>
      <c r="I21" s="57">
        <f t="shared" si="14"/>
        <v>0</v>
      </c>
      <c r="J21" s="58" t="e">
        <f t="shared" si="15"/>
        <v>#DIV/0!</v>
      </c>
      <c r="K21" s="109" t="e">
        <f t="shared" si="16"/>
        <v>#DIV/0!</v>
      </c>
      <c r="L21" s="109" t="e">
        <f t="shared" si="17"/>
        <v>#DIV/0!</v>
      </c>
      <c r="M21" s="109" t="e">
        <f t="shared" si="18"/>
        <v>#DIV/0!</v>
      </c>
      <c r="N21" s="109" t="e">
        <f t="shared" si="19"/>
        <v>#DIV/0!</v>
      </c>
      <c r="O21" s="41" t="e">
        <f t="shared" si="20"/>
        <v>#DIV/0!</v>
      </c>
      <c r="P21" s="110">
        <f t="shared" si="21"/>
        <v>0</v>
      </c>
      <c r="Q21" s="43">
        <v>0</v>
      </c>
      <c r="R21" s="45" t="e">
        <f t="shared" si="22"/>
        <v>#DIV/0!</v>
      </c>
      <c r="S21" s="59" t="e">
        <f t="shared" si="23"/>
        <v>#DIV/0!</v>
      </c>
      <c r="T21" s="59" t="e">
        <f t="shared" si="24"/>
        <v>#DIV/0!</v>
      </c>
      <c r="U21" s="60" t="e">
        <f t="shared" si="25"/>
        <v>#DIV/0!</v>
      </c>
      <c r="V21" s="23"/>
    </row>
    <row r="22" spans="1:25" ht="15.75">
      <c r="A22" s="99">
        <v>734388</v>
      </c>
      <c r="B22" s="63" t="s">
        <v>26</v>
      </c>
      <c r="C22" s="67">
        <v>10</v>
      </c>
      <c r="D22" s="68">
        <f t="shared" si="13"/>
        <v>7.3438800000000004</v>
      </c>
      <c r="E22" s="71" t="s">
        <v>34</v>
      </c>
      <c r="F22" s="4"/>
      <c r="G22" s="32"/>
      <c r="H22" s="34"/>
      <c r="I22" s="57">
        <f t="shared" si="14"/>
        <v>0</v>
      </c>
      <c r="J22" s="58" t="e">
        <f t="shared" si="15"/>
        <v>#DIV/0!</v>
      </c>
      <c r="K22" s="109" t="e">
        <f t="shared" si="16"/>
        <v>#DIV/0!</v>
      </c>
      <c r="L22" s="109" t="e">
        <f t="shared" si="17"/>
        <v>#DIV/0!</v>
      </c>
      <c r="M22" s="109" t="e">
        <f t="shared" si="18"/>
        <v>#DIV/0!</v>
      </c>
      <c r="N22" s="109" t="e">
        <f t="shared" si="19"/>
        <v>#DIV/0!</v>
      </c>
      <c r="O22" s="41" t="e">
        <f t="shared" si="20"/>
        <v>#DIV/0!</v>
      </c>
      <c r="P22" s="110">
        <f t="shared" si="21"/>
        <v>0</v>
      </c>
      <c r="Q22" s="43">
        <v>0</v>
      </c>
      <c r="R22" s="45" t="e">
        <f t="shared" si="22"/>
        <v>#DIV/0!</v>
      </c>
      <c r="S22" s="59" t="e">
        <f t="shared" si="23"/>
        <v>#DIV/0!</v>
      </c>
      <c r="T22" s="59" t="e">
        <f t="shared" si="24"/>
        <v>#DIV/0!</v>
      </c>
      <c r="U22" s="60" t="e">
        <f t="shared" si="25"/>
        <v>#DIV/0!</v>
      </c>
      <c r="V22" s="23"/>
      <c r="W22" s="208" t="s">
        <v>43</v>
      </c>
      <c r="X22" s="205"/>
      <c r="Y22" s="209"/>
    </row>
    <row r="23" spans="1:25" ht="15.75">
      <c r="A23" s="217" t="s">
        <v>35</v>
      </c>
      <c r="B23" s="218"/>
      <c r="C23" s="218"/>
      <c r="D23" s="74">
        <f>SUM(D15:D22)</f>
        <v>14.121500000000001</v>
      </c>
      <c r="E23" s="51"/>
      <c r="F23" s="4"/>
      <c r="G23" s="75"/>
      <c r="H23" s="80"/>
      <c r="I23" s="82">
        <f t="shared" si="14"/>
        <v>0</v>
      </c>
      <c r="J23" s="83" t="e">
        <f t="shared" si="15"/>
        <v>#DIV/0!</v>
      </c>
      <c r="K23" s="112" t="e">
        <f t="shared" si="16"/>
        <v>#DIV/0!</v>
      </c>
      <c r="L23" s="112" t="e">
        <f t="shared" si="17"/>
        <v>#DIV/0!</v>
      </c>
      <c r="M23" s="112" t="e">
        <f t="shared" si="18"/>
        <v>#DIV/0!</v>
      </c>
      <c r="N23" s="112" t="e">
        <f t="shared" si="19"/>
        <v>#DIV/0!</v>
      </c>
      <c r="O23" s="41" t="e">
        <f t="shared" si="20"/>
        <v>#DIV/0!</v>
      </c>
      <c r="P23" s="113">
        <f t="shared" si="21"/>
        <v>0</v>
      </c>
      <c r="Q23" s="43">
        <v>0</v>
      </c>
      <c r="R23" s="45" t="e">
        <f t="shared" si="22"/>
        <v>#DIV/0!</v>
      </c>
      <c r="S23" s="84" t="e">
        <f t="shared" si="23"/>
        <v>#DIV/0!</v>
      </c>
      <c r="T23" s="84" t="e">
        <f t="shared" si="24"/>
        <v>#DIV/0!</v>
      </c>
      <c r="U23" s="86" t="e">
        <f t="shared" si="25"/>
        <v>#DIV/0!</v>
      </c>
      <c r="V23" s="23"/>
      <c r="W23" s="201" t="s">
        <v>10</v>
      </c>
      <c r="X23" s="195" t="s">
        <v>44</v>
      </c>
      <c r="Y23" s="196"/>
    </row>
    <row r="24" spans="1:25">
      <c r="A24" s="4"/>
      <c r="B24" s="4"/>
      <c r="C24" s="4"/>
      <c r="D24" s="4"/>
      <c r="E24" s="4"/>
      <c r="F24" s="4"/>
      <c r="I24" s="116"/>
      <c r="J24" s="117"/>
      <c r="K24" s="94"/>
      <c r="L24" s="94"/>
      <c r="M24" s="94"/>
      <c r="N24" s="94"/>
      <c r="O24" s="94"/>
      <c r="P24" s="94"/>
      <c r="Q24" s="94"/>
      <c r="R24" s="94"/>
      <c r="S24" s="118"/>
      <c r="T24" s="118"/>
      <c r="U24" s="118"/>
      <c r="V24" s="23"/>
      <c r="W24" s="203"/>
      <c r="X24" s="199"/>
      <c r="Y24" s="200"/>
    </row>
    <row r="25" spans="1:25" ht="15.75">
      <c r="A25" s="212" t="s">
        <v>2</v>
      </c>
      <c r="B25" s="213"/>
      <c r="C25" s="2" t="s">
        <v>3</v>
      </c>
      <c r="D25" s="2" t="s">
        <v>4</v>
      </c>
      <c r="E25" s="97" t="s">
        <v>5</v>
      </c>
      <c r="F25" s="4"/>
      <c r="G25" s="120" t="s">
        <v>6</v>
      </c>
      <c r="H25" s="10" t="s">
        <v>7</v>
      </c>
      <c r="I25" s="121" t="s">
        <v>8</v>
      </c>
      <c r="J25" s="122" t="s">
        <v>9</v>
      </c>
      <c r="K25" s="21" t="s">
        <v>10</v>
      </c>
      <c r="L25" s="21" t="s">
        <v>11</v>
      </c>
      <c r="M25" s="21" t="s">
        <v>12</v>
      </c>
      <c r="N25" s="21" t="s">
        <v>13</v>
      </c>
      <c r="O25" s="21" t="s">
        <v>14</v>
      </c>
      <c r="P25" s="21" t="s">
        <v>15</v>
      </c>
      <c r="Q25" s="21" t="s">
        <v>16</v>
      </c>
      <c r="R25" s="15" t="s">
        <v>18</v>
      </c>
      <c r="S25" s="19" t="s">
        <v>20</v>
      </c>
      <c r="T25" s="21" t="s">
        <v>22</v>
      </c>
      <c r="U25" s="19" t="s">
        <v>23</v>
      </c>
      <c r="V25" s="23"/>
      <c r="W25" s="201" t="s">
        <v>11</v>
      </c>
      <c r="X25" s="195" t="s">
        <v>45</v>
      </c>
      <c r="Y25" s="196"/>
    </row>
    <row r="26" spans="1:25" ht="16.5" customHeight="1">
      <c r="A26" s="99">
        <v>1</v>
      </c>
      <c r="B26" s="27" t="s">
        <v>26</v>
      </c>
      <c r="C26" s="28">
        <v>25000</v>
      </c>
      <c r="D26" s="30">
        <f t="shared" ref="D26:D33" si="26">C26*A26/1000000</f>
        <v>2.5000000000000001E-2</v>
      </c>
      <c r="E26" s="104">
        <v>10</v>
      </c>
      <c r="F26" s="4"/>
      <c r="G26" s="32"/>
      <c r="H26" s="34"/>
      <c r="I26" s="57">
        <f t="shared" ref="I26:I34" si="27">(H26+G26*500)/1500</f>
        <v>0</v>
      </c>
      <c r="J26" s="58" t="e">
        <f t="shared" ref="J26:J34" si="28">I26/G26</f>
        <v>#DIV/0!</v>
      </c>
      <c r="K26" s="109" t="e">
        <f t="shared" ref="K26:K34" si="29">(J26*(D$34-E$26)+(1-J26)*(E$28))*G26</f>
        <v>#DIV/0!</v>
      </c>
      <c r="L26" s="109" t="e">
        <f t="shared" ref="L26:L34" si="30">(J26*E$30+(1-J26)*(E$28))*G26</f>
        <v>#DIV/0!</v>
      </c>
      <c r="M26" s="109" t="e">
        <f t="shared" ref="M26:M34" si="31">(J26*E$32+(1-J26)*(-E$26))*G26</f>
        <v>#DIV/0!</v>
      </c>
      <c r="N26" s="109" t="e">
        <f t="shared" ref="N26:N34" si="32">(J26*($D$34-$D$26-$D$27-$D$28-$E$26)+(1-J26)*(($D$27+$D$28)*0.1-$E$26))*G26</f>
        <v>#DIV/0!</v>
      </c>
      <c r="O26" s="59" t="e">
        <f t="shared" ref="O26:O34" si="33">H26/G26</f>
        <v>#DIV/0!</v>
      </c>
      <c r="P26" s="110">
        <f t="shared" ref="P26:P34" si="34">G26*E$34</f>
        <v>0</v>
      </c>
      <c r="Q26" s="43">
        <v>0</v>
      </c>
      <c r="R26" s="45" t="e">
        <f t="shared" ref="R26:R34" si="35">N26+Q26</f>
        <v>#DIV/0!</v>
      </c>
      <c r="S26" s="59" t="e">
        <f t="shared" ref="S26:S34" si="36">Q26+M26</f>
        <v>#DIV/0!</v>
      </c>
      <c r="T26" s="59" t="e">
        <f t="shared" ref="T26:T34" si="37">(S26+U26)/2</f>
        <v>#DIV/0!</v>
      </c>
      <c r="U26" s="60" t="e">
        <f t="shared" ref="U26:U34" si="38">Q26+K26</f>
        <v>#DIV/0!</v>
      </c>
      <c r="V26" s="23"/>
      <c r="W26" s="202"/>
      <c r="X26" s="197"/>
      <c r="Y26" s="198"/>
    </row>
    <row r="27" spans="1:25" ht="15.75" customHeight="1">
      <c r="A27" s="99">
        <v>30</v>
      </c>
      <c r="B27" s="27" t="s">
        <v>26</v>
      </c>
      <c r="C27" s="28">
        <v>2500</v>
      </c>
      <c r="D27" s="30">
        <f t="shared" si="26"/>
        <v>7.4999999999999997E-2</v>
      </c>
      <c r="E27" s="2" t="s">
        <v>28</v>
      </c>
      <c r="F27" s="4"/>
      <c r="G27" s="32"/>
      <c r="H27" s="34"/>
      <c r="I27" s="57">
        <f t="shared" si="27"/>
        <v>0</v>
      </c>
      <c r="J27" s="58" t="e">
        <f t="shared" si="28"/>
        <v>#DIV/0!</v>
      </c>
      <c r="K27" s="109" t="e">
        <f t="shared" si="29"/>
        <v>#DIV/0!</v>
      </c>
      <c r="L27" s="109" t="e">
        <f t="shared" si="30"/>
        <v>#DIV/0!</v>
      </c>
      <c r="M27" s="109" t="e">
        <f t="shared" si="31"/>
        <v>#DIV/0!</v>
      </c>
      <c r="N27" s="109" t="e">
        <f t="shared" si="32"/>
        <v>#DIV/0!</v>
      </c>
      <c r="O27" s="59" t="e">
        <f t="shared" si="33"/>
        <v>#DIV/0!</v>
      </c>
      <c r="P27" s="110">
        <f t="shared" si="34"/>
        <v>0</v>
      </c>
      <c r="Q27" s="43">
        <v>0</v>
      </c>
      <c r="R27" s="45" t="e">
        <f t="shared" si="35"/>
        <v>#DIV/0!</v>
      </c>
      <c r="S27" s="59" t="e">
        <f t="shared" si="36"/>
        <v>#DIV/0!</v>
      </c>
      <c r="T27" s="59" t="e">
        <f t="shared" si="37"/>
        <v>#DIV/0!</v>
      </c>
      <c r="U27" s="60" t="e">
        <f t="shared" si="38"/>
        <v>#DIV/0!</v>
      </c>
      <c r="V27" s="23"/>
      <c r="W27" s="203"/>
      <c r="X27" s="199"/>
      <c r="Y27" s="200"/>
    </row>
    <row r="28" spans="1:25" ht="16.5" customHeight="1">
      <c r="A28" s="99">
        <v>75</v>
      </c>
      <c r="B28" s="27" t="s">
        <v>26</v>
      </c>
      <c r="C28" s="28">
        <v>1000</v>
      </c>
      <c r="D28" s="30">
        <f t="shared" si="26"/>
        <v>7.4999999999999997E-2</v>
      </c>
      <c r="E28" s="51">
        <f>(D26+D27)*0.5-E26</f>
        <v>-9.9499999999999993</v>
      </c>
      <c r="F28" s="4"/>
      <c r="G28" s="32"/>
      <c r="H28" s="34"/>
      <c r="I28" s="57">
        <f t="shared" si="27"/>
        <v>0</v>
      </c>
      <c r="J28" s="58" t="e">
        <f t="shared" si="28"/>
        <v>#DIV/0!</v>
      </c>
      <c r="K28" s="109" t="e">
        <f t="shared" si="29"/>
        <v>#DIV/0!</v>
      </c>
      <c r="L28" s="109" t="e">
        <f t="shared" si="30"/>
        <v>#DIV/0!</v>
      </c>
      <c r="M28" s="109" t="e">
        <f t="shared" si="31"/>
        <v>#DIV/0!</v>
      </c>
      <c r="N28" s="109" t="e">
        <f t="shared" si="32"/>
        <v>#DIV/0!</v>
      </c>
      <c r="O28" s="59" t="e">
        <f t="shared" si="33"/>
        <v>#DIV/0!</v>
      </c>
      <c r="P28" s="110">
        <f t="shared" si="34"/>
        <v>0</v>
      </c>
      <c r="Q28" s="43">
        <v>0</v>
      </c>
      <c r="R28" s="45" t="e">
        <f t="shared" si="35"/>
        <v>#DIV/0!</v>
      </c>
      <c r="S28" s="59" t="e">
        <f t="shared" si="36"/>
        <v>#DIV/0!</v>
      </c>
      <c r="T28" s="59" t="e">
        <f t="shared" si="37"/>
        <v>#DIV/0!</v>
      </c>
      <c r="U28" s="60" t="e">
        <f t="shared" si="38"/>
        <v>#DIV/0!</v>
      </c>
      <c r="V28" s="23"/>
      <c r="W28" s="201" t="s">
        <v>12</v>
      </c>
      <c r="X28" s="195" t="s">
        <v>46</v>
      </c>
      <c r="Y28" s="196"/>
    </row>
    <row r="29" spans="1:25" ht="15.75" customHeight="1">
      <c r="A29" s="99">
        <v>1000</v>
      </c>
      <c r="B29" s="27" t="s">
        <v>26</v>
      </c>
      <c r="C29" s="28">
        <v>500</v>
      </c>
      <c r="D29" s="30">
        <f t="shared" si="26"/>
        <v>0.5</v>
      </c>
      <c r="E29" s="2" t="s">
        <v>29</v>
      </c>
      <c r="F29" s="4"/>
      <c r="G29" s="32"/>
      <c r="H29" s="34"/>
      <c r="I29" s="57">
        <f t="shared" si="27"/>
        <v>0</v>
      </c>
      <c r="J29" s="58" t="e">
        <f t="shared" si="28"/>
        <v>#DIV/0!</v>
      </c>
      <c r="K29" s="109" t="e">
        <f t="shared" si="29"/>
        <v>#DIV/0!</v>
      </c>
      <c r="L29" s="109" t="e">
        <f t="shared" si="30"/>
        <v>#DIV/0!</v>
      </c>
      <c r="M29" s="109" t="e">
        <f t="shared" si="31"/>
        <v>#DIV/0!</v>
      </c>
      <c r="N29" s="109" t="e">
        <f t="shared" si="32"/>
        <v>#DIV/0!</v>
      </c>
      <c r="O29" s="59" t="e">
        <f t="shared" si="33"/>
        <v>#DIV/0!</v>
      </c>
      <c r="P29" s="110">
        <f t="shared" si="34"/>
        <v>0</v>
      </c>
      <c r="Q29" s="43">
        <v>0</v>
      </c>
      <c r="R29" s="45" t="e">
        <f t="shared" si="35"/>
        <v>#DIV/0!</v>
      </c>
      <c r="S29" s="59" t="e">
        <f t="shared" si="36"/>
        <v>#DIV/0!</v>
      </c>
      <c r="T29" s="59" t="e">
        <f t="shared" si="37"/>
        <v>#DIV/0!</v>
      </c>
      <c r="U29" s="60" t="e">
        <f t="shared" si="38"/>
        <v>#DIV/0!</v>
      </c>
      <c r="V29" s="23"/>
      <c r="W29" s="202"/>
      <c r="X29" s="197"/>
      <c r="Y29" s="198"/>
    </row>
    <row r="30" spans="1:25" ht="16.5" customHeight="1">
      <c r="A30" s="99">
        <v>5000</v>
      </c>
      <c r="B30" s="27" t="s">
        <v>26</v>
      </c>
      <c r="C30" s="28">
        <v>200</v>
      </c>
      <c r="D30" s="30">
        <f t="shared" si="26"/>
        <v>1</v>
      </c>
      <c r="E30" s="51">
        <f>(D26+D27+D28)*0.1+D34-D26-D27-D28-E26</f>
        <v>18.085500000000003</v>
      </c>
      <c r="F30" s="4"/>
      <c r="G30" s="32"/>
      <c r="H30" s="34"/>
      <c r="I30" s="57">
        <f t="shared" si="27"/>
        <v>0</v>
      </c>
      <c r="J30" s="58" t="e">
        <f t="shared" si="28"/>
        <v>#DIV/0!</v>
      </c>
      <c r="K30" s="109" t="e">
        <f t="shared" si="29"/>
        <v>#DIV/0!</v>
      </c>
      <c r="L30" s="109" t="e">
        <f t="shared" si="30"/>
        <v>#DIV/0!</v>
      </c>
      <c r="M30" s="109" t="e">
        <f t="shared" si="31"/>
        <v>#DIV/0!</v>
      </c>
      <c r="N30" s="109" t="e">
        <f t="shared" si="32"/>
        <v>#DIV/0!</v>
      </c>
      <c r="O30" s="59" t="e">
        <f t="shared" si="33"/>
        <v>#DIV/0!</v>
      </c>
      <c r="P30" s="110">
        <f t="shared" si="34"/>
        <v>0</v>
      </c>
      <c r="Q30" s="43">
        <v>0</v>
      </c>
      <c r="R30" s="45" t="e">
        <f t="shared" si="35"/>
        <v>#DIV/0!</v>
      </c>
      <c r="S30" s="59" t="e">
        <f t="shared" si="36"/>
        <v>#DIV/0!</v>
      </c>
      <c r="T30" s="59" t="e">
        <f t="shared" si="37"/>
        <v>#DIV/0!</v>
      </c>
      <c r="U30" s="60" t="e">
        <f t="shared" si="38"/>
        <v>#DIV/0!</v>
      </c>
      <c r="V30" s="23"/>
      <c r="W30" s="203"/>
      <c r="X30" s="199"/>
      <c r="Y30" s="200"/>
    </row>
    <row r="31" spans="1:25" ht="15.75" customHeight="1">
      <c r="A31" s="99">
        <v>75000</v>
      </c>
      <c r="B31" s="27" t="s">
        <v>26</v>
      </c>
      <c r="C31" s="28">
        <v>60</v>
      </c>
      <c r="D31" s="30">
        <f t="shared" si="26"/>
        <v>4.5</v>
      </c>
      <c r="E31" s="2" t="s">
        <v>32</v>
      </c>
      <c r="F31" s="4"/>
      <c r="G31" s="32"/>
      <c r="H31" s="34"/>
      <c r="I31" s="57">
        <f t="shared" si="27"/>
        <v>0</v>
      </c>
      <c r="J31" s="58" t="e">
        <f t="shared" si="28"/>
        <v>#DIV/0!</v>
      </c>
      <c r="K31" s="109" t="e">
        <f t="shared" si="29"/>
        <v>#DIV/0!</v>
      </c>
      <c r="L31" s="109" t="e">
        <f t="shared" si="30"/>
        <v>#DIV/0!</v>
      </c>
      <c r="M31" s="109" t="e">
        <f t="shared" si="31"/>
        <v>#DIV/0!</v>
      </c>
      <c r="N31" s="109" t="e">
        <f t="shared" si="32"/>
        <v>#DIV/0!</v>
      </c>
      <c r="O31" s="59" t="e">
        <f t="shared" si="33"/>
        <v>#DIV/0!</v>
      </c>
      <c r="P31" s="110">
        <f t="shared" si="34"/>
        <v>0</v>
      </c>
      <c r="Q31" s="43">
        <v>0</v>
      </c>
      <c r="R31" s="45" t="e">
        <f t="shared" si="35"/>
        <v>#DIV/0!</v>
      </c>
      <c r="S31" s="59" t="e">
        <f t="shared" si="36"/>
        <v>#DIV/0!</v>
      </c>
      <c r="T31" s="59" t="e">
        <f t="shared" si="37"/>
        <v>#DIV/0!</v>
      </c>
      <c r="U31" s="60" t="e">
        <f t="shared" si="38"/>
        <v>#DIV/0!</v>
      </c>
      <c r="V31" s="23"/>
    </row>
    <row r="32" spans="1:25" ht="16.5" customHeight="1">
      <c r="A32" s="99">
        <v>184506</v>
      </c>
      <c r="B32" s="27" t="s">
        <v>26</v>
      </c>
      <c r="C32" s="28">
        <v>40</v>
      </c>
      <c r="D32" s="30">
        <f t="shared" si="26"/>
        <v>7.3802399999999997</v>
      </c>
      <c r="E32" s="51">
        <f>D34-D26-D27-D28-E26</f>
        <v>18.068000000000005</v>
      </c>
      <c r="F32" s="4"/>
      <c r="G32" s="32"/>
      <c r="H32" s="34"/>
      <c r="I32" s="57">
        <f t="shared" si="27"/>
        <v>0</v>
      </c>
      <c r="J32" s="58" t="e">
        <f t="shared" si="28"/>
        <v>#DIV/0!</v>
      </c>
      <c r="K32" s="109" t="e">
        <f t="shared" si="29"/>
        <v>#DIV/0!</v>
      </c>
      <c r="L32" s="109" t="e">
        <f t="shared" si="30"/>
        <v>#DIV/0!</v>
      </c>
      <c r="M32" s="109" t="e">
        <f t="shared" si="31"/>
        <v>#DIV/0!</v>
      </c>
      <c r="N32" s="109" t="e">
        <f t="shared" si="32"/>
        <v>#DIV/0!</v>
      </c>
      <c r="O32" s="59" t="e">
        <f t="shared" si="33"/>
        <v>#DIV/0!</v>
      </c>
      <c r="P32" s="110">
        <f t="shared" si="34"/>
        <v>0</v>
      </c>
      <c r="Q32" s="43">
        <v>0</v>
      </c>
      <c r="R32" s="45" t="e">
        <f t="shared" si="35"/>
        <v>#DIV/0!</v>
      </c>
      <c r="S32" s="59" t="e">
        <f t="shared" si="36"/>
        <v>#DIV/0!</v>
      </c>
      <c r="T32" s="59" t="e">
        <f t="shared" si="37"/>
        <v>#DIV/0!</v>
      </c>
      <c r="U32" s="60" t="e">
        <f t="shared" si="38"/>
        <v>#DIV/0!</v>
      </c>
      <c r="V32" s="23"/>
      <c r="W32" s="204" t="s">
        <v>47</v>
      </c>
      <c r="X32" s="205"/>
      <c r="Y32" s="209"/>
    </row>
    <row r="33" spans="1:25" ht="16.5" customHeight="1">
      <c r="A33" s="132">
        <v>734388</v>
      </c>
      <c r="B33" s="63" t="s">
        <v>26</v>
      </c>
      <c r="C33" s="67">
        <v>20</v>
      </c>
      <c r="D33" s="68">
        <f t="shared" si="26"/>
        <v>14.687760000000001</v>
      </c>
      <c r="E33" s="71" t="s">
        <v>34</v>
      </c>
      <c r="F33" s="4"/>
      <c r="G33" s="32"/>
      <c r="H33" s="34"/>
      <c r="I33" s="57">
        <f t="shared" si="27"/>
        <v>0</v>
      </c>
      <c r="J33" s="58" t="e">
        <f t="shared" si="28"/>
        <v>#DIV/0!</v>
      </c>
      <c r="K33" s="109" t="e">
        <f t="shared" si="29"/>
        <v>#DIV/0!</v>
      </c>
      <c r="L33" s="109" t="e">
        <f t="shared" si="30"/>
        <v>#DIV/0!</v>
      </c>
      <c r="M33" s="109" t="e">
        <f t="shared" si="31"/>
        <v>#DIV/0!</v>
      </c>
      <c r="N33" s="109" t="e">
        <f t="shared" si="32"/>
        <v>#DIV/0!</v>
      </c>
      <c r="O33" s="59" t="e">
        <f t="shared" si="33"/>
        <v>#DIV/0!</v>
      </c>
      <c r="P33" s="110">
        <f t="shared" si="34"/>
        <v>0</v>
      </c>
      <c r="Q33" s="43">
        <v>0</v>
      </c>
      <c r="R33" s="45" t="e">
        <f t="shared" si="35"/>
        <v>#DIV/0!</v>
      </c>
      <c r="S33" s="59" t="e">
        <f t="shared" si="36"/>
        <v>#DIV/0!</v>
      </c>
      <c r="T33" s="59" t="e">
        <f t="shared" si="37"/>
        <v>#DIV/0!</v>
      </c>
      <c r="U33" s="60" t="e">
        <f t="shared" si="38"/>
        <v>#DIV/0!</v>
      </c>
      <c r="V33" s="23"/>
      <c r="W33" s="133" t="s">
        <v>48</v>
      </c>
      <c r="X33" s="133" t="s">
        <v>49</v>
      </c>
      <c r="Y33" s="133">
        <v>8.3000000000000007</v>
      </c>
    </row>
    <row r="34" spans="1:25" ht="16.5" customHeight="1">
      <c r="A34" s="217" t="s">
        <v>35</v>
      </c>
      <c r="B34" s="218"/>
      <c r="C34" s="218"/>
      <c r="D34" s="74">
        <f>SUM(D26:D33)</f>
        <v>28.243000000000002</v>
      </c>
      <c r="E34" s="51"/>
      <c r="F34" s="4"/>
      <c r="G34" s="32"/>
      <c r="H34" s="34"/>
      <c r="I34" s="57">
        <f t="shared" si="27"/>
        <v>0</v>
      </c>
      <c r="J34" s="83" t="e">
        <f t="shared" si="28"/>
        <v>#DIV/0!</v>
      </c>
      <c r="K34" s="112" t="e">
        <f t="shared" si="29"/>
        <v>#DIV/0!</v>
      </c>
      <c r="L34" s="112" t="e">
        <f t="shared" si="30"/>
        <v>#DIV/0!</v>
      </c>
      <c r="M34" s="112" t="e">
        <f t="shared" si="31"/>
        <v>#DIV/0!</v>
      </c>
      <c r="N34" s="112" t="e">
        <f t="shared" si="32"/>
        <v>#DIV/0!</v>
      </c>
      <c r="O34" s="59" t="e">
        <f t="shared" si="33"/>
        <v>#DIV/0!</v>
      </c>
      <c r="P34" s="113">
        <f t="shared" si="34"/>
        <v>0</v>
      </c>
      <c r="Q34" s="43">
        <v>0</v>
      </c>
      <c r="R34" s="45" t="e">
        <f t="shared" si="35"/>
        <v>#DIV/0!</v>
      </c>
      <c r="S34" s="84" t="e">
        <f t="shared" si="36"/>
        <v>#DIV/0!</v>
      </c>
      <c r="T34" s="84" t="e">
        <f t="shared" si="37"/>
        <v>#DIV/0!</v>
      </c>
      <c r="U34" s="86" t="e">
        <f t="shared" si="38"/>
        <v>#DIV/0!</v>
      </c>
      <c r="V34" s="23"/>
      <c r="W34" s="133" t="s">
        <v>50</v>
      </c>
      <c r="X34" s="133" t="s">
        <v>51</v>
      </c>
      <c r="Y34" s="133">
        <v>14.2</v>
      </c>
    </row>
    <row r="35" spans="1:25" ht="15.75" customHeight="1">
      <c r="V35" s="23"/>
      <c r="W35" s="133" t="s">
        <v>52</v>
      </c>
      <c r="X35" s="133" t="s">
        <v>53</v>
      </c>
      <c r="Y35" s="133">
        <v>18.3</v>
      </c>
    </row>
    <row r="36" spans="1:25" ht="15.75">
      <c r="A36" s="212" t="s">
        <v>2</v>
      </c>
      <c r="B36" s="213"/>
      <c r="C36" s="2" t="s">
        <v>3</v>
      </c>
      <c r="D36" s="2" t="s">
        <v>4</v>
      </c>
      <c r="E36" s="97" t="s">
        <v>5</v>
      </c>
      <c r="F36" s="4"/>
      <c r="G36" s="120" t="s">
        <v>6</v>
      </c>
      <c r="H36" s="10" t="s">
        <v>7</v>
      </c>
      <c r="I36" s="121" t="s">
        <v>8</v>
      </c>
      <c r="J36" s="122" t="s">
        <v>9</v>
      </c>
      <c r="K36" s="21" t="s">
        <v>10</v>
      </c>
      <c r="L36" s="21" t="s">
        <v>11</v>
      </c>
      <c r="M36" s="21" t="s">
        <v>12</v>
      </c>
      <c r="N36" s="21" t="s">
        <v>13</v>
      </c>
      <c r="O36" s="21" t="s">
        <v>14</v>
      </c>
      <c r="P36" s="21" t="s">
        <v>15</v>
      </c>
      <c r="Q36" s="21" t="s">
        <v>16</v>
      </c>
      <c r="R36" s="15" t="s">
        <v>18</v>
      </c>
      <c r="S36" s="19" t="s">
        <v>20</v>
      </c>
      <c r="T36" s="21" t="s">
        <v>22</v>
      </c>
      <c r="U36" s="19" t="s">
        <v>23</v>
      </c>
      <c r="V36" s="23"/>
      <c r="W36" s="133" t="s">
        <v>54</v>
      </c>
      <c r="X36" s="133" t="s">
        <v>55</v>
      </c>
      <c r="Y36" s="133">
        <v>21.5</v>
      </c>
    </row>
    <row r="37" spans="1:25" ht="16.5" customHeight="1">
      <c r="A37" s="99">
        <v>1</v>
      </c>
      <c r="B37" s="29" t="s">
        <v>56</v>
      </c>
      <c r="C37" s="28">
        <v>50000</v>
      </c>
      <c r="D37" s="30">
        <f t="shared" ref="D37:D44" si="39">C37*A37/10000000</f>
        <v>5.0000000000000001E-3</v>
      </c>
      <c r="E37" s="104">
        <v>20</v>
      </c>
      <c r="F37" s="4"/>
      <c r="G37" s="32"/>
      <c r="H37" s="34"/>
      <c r="I37" s="57">
        <f t="shared" ref="I37:I45" si="40">(H37+G37*500)/1500</f>
        <v>0</v>
      </c>
      <c r="J37" s="58" t="e">
        <f t="shared" ref="J37:J45" si="41">I37/G37</f>
        <v>#DIV/0!</v>
      </c>
      <c r="K37" s="109" t="e">
        <f t="shared" ref="K37:K45" si="42">(J37*(D$45-E$37)+(1-J37)*(E$39))*G37</f>
        <v>#DIV/0!</v>
      </c>
      <c r="L37" s="109" t="e">
        <f t="shared" ref="L37:L45" si="43">(J37*E$41+(1-J37)*(E$39))*G37</f>
        <v>#DIV/0!</v>
      </c>
      <c r="M37" s="109" t="e">
        <f t="shared" ref="M37:M45" si="44">(J37*E$43+(1-J37)*(-E$37))*G48</f>
        <v>#DIV/0!</v>
      </c>
      <c r="N37" s="109" t="e">
        <f t="shared" ref="N37:N45" si="45">(J37*($D$45-$D$37-$D$38-$D$39-$E$37)+(1-J37)*(($D$38+$D$39)*0.1-$E$37))*G37</f>
        <v>#DIV/0!</v>
      </c>
      <c r="O37" s="59" t="e">
        <f t="shared" ref="O37:O45" si="46">H37/G37</f>
        <v>#DIV/0!</v>
      </c>
      <c r="P37" s="110">
        <f t="shared" ref="P37:P45" si="47">G37*E$45</f>
        <v>0</v>
      </c>
      <c r="Q37" s="43">
        <v>0</v>
      </c>
      <c r="R37" s="45" t="e">
        <f t="shared" ref="R37:R45" si="48">N37+Q37</f>
        <v>#DIV/0!</v>
      </c>
      <c r="S37" s="59" t="e">
        <f t="shared" ref="S37:S45" si="49">Q37+M37</f>
        <v>#DIV/0!</v>
      </c>
      <c r="T37" s="59" t="e">
        <f t="shared" ref="T37:T45" si="50">(S37+U37)/2</f>
        <v>#DIV/0!</v>
      </c>
      <c r="U37" s="60" t="e">
        <f t="shared" ref="U37:U45" si="51">Q37+K37</f>
        <v>#DIV/0!</v>
      </c>
      <c r="V37" s="23"/>
      <c r="W37" s="133" t="s">
        <v>57</v>
      </c>
      <c r="X37" s="133" t="s">
        <v>58</v>
      </c>
      <c r="Y37" s="133">
        <v>23.5</v>
      </c>
    </row>
    <row r="38" spans="1:25" ht="15.75" customHeight="1">
      <c r="A38" s="99">
        <v>300</v>
      </c>
      <c r="B38" s="29" t="s">
        <v>56</v>
      </c>
      <c r="C38" s="28">
        <v>5000</v>
      </c>
      <c r="D38" s="30">
        <f t="shared" si="39"/>
        <v>0.15</v>
      </c>
      <c r="E38" s="2" t="s">
        <v>28</v>
      </c>
      <c r="F38" s="4"/>
      <c r="G38" s="49"/>
      <c r="H38" s="34"/>
      <c r="I38" s="57">
        <f t="shared" si="40"/>
        <v>0</v>
      </c>
      <c r="J38" s="58" t="e">
        <f t="shared" si="41"/>
        <v>#DIV/0!</v>
      </c>
      <c r="K38" s="109" t="e">
        <f t="shared" si="42"/>
        <v>#DIV/0!</v>
      </c>
      <c r="L38" s="109" t="e">
        <f t="shared" si="43"/>
        <v>#DIV/0!</v>
      </c>
      <c r="M38" s="109" t="e">
        <f t="shared" si="44"/>
        <v>#DIV/0!</v>
      </c>
      <c r="N38" s="109" t="e">
        <f t="shared" si="45"/>
        <v>#DIV/0!</v>
      </c>
      <c r="O38" s="59" t="e">
        <f t="shared" si="46"/>
        <v>#DIV/0!</v>
      </c>
      <c r="P38" s="110">
        <f t="shared" si="47"/>
        <v>0</v>
      </c>
      <c r="Q38" s="43">
        <v>0</v>
      </c>
      <c r="R38" s="45" t="e">
        <f t="shared" si="48"/>
        <v>#DIV/0!</v>
      </c>
      <c r="S38" s="59" t="e">
        <f t="shared" si="49"/>
        <v>#DIV/0!</v>
      </c>
      <c r="T38" s="59" t="e">
        <f t="shared" si="50"/>
        <v>#DIV/0!</v>
      </c>
      <c r="U38" s="60" t="e">
        <f t="shared" si="51"/>
        <v>#DIV/0!</v>
      </c>
      <c r="V38" s="23"/>
    </row>
    <row r="39" spans="1:25" ht="16.5" customHeight="1">
      <c r="A39" s="99">
        <v>1000</v>
      </c>
      <c r="B39" s="29" t="s">
        <v>56</v>
      </c>
      <c r="C39" s="28">
        <v>2000</v>
      </c>
      <c r="D39" s="30">
        <f t="shared" si="39"/>
        <v>0.2</v>
      </c>
      <c r="E39" s="51">
        <f>(D37+D38)*0.5-E37</f>
        <v>-19.922499999999999</v>
      </c>
      <c r="F39" s="4"/>
      <c r="G39" s="32"/>
      <c r="H39" s="34"/>
      <c r="I39" s="57">
        <f t="shared" si="40"/>
        <v>0</v>
      </c>
      <c r="J39" s="58" t="e">
        <f t="shared" si="41"/>
        <v>#DIV/0!</v>
      </c>
      <c r="K39" s="109" t="e">
        <f t="shared" si="42"/>
        <v>#DIV/0!</v>
      </c>
      <c r="L39" s="109" t="e">
        <f t="shared" si="43"/>
        <v>#DIV/0!</v>
      </c>
      <c r="M39" s="109" t="e">
        <f t="shared" si="44"/>
        <v>#DIV/0!</v>
      </c>
      <c r="N39" s="109" t="e">
        <f t="shared" si="45"/>
        <v>#DIV/0!</v>
      </c>
      <c r="O39" s="59" t="e">
        <f t="shared" si="46"/>
        <v>#DIV/0!</v>
      </c>
      <c r="P39" s="110">
        <f t="shared" si="47"/>
        <v>0</v>
      </c>
      <c r="Q39" s="43">
        <v>0</v>
      </c>
      <c r="R39" s="45" t="e">
        <f t="shared" si="48"/>
        <v>#DIV/0!</v>
      </c>
      <c r="S39" s="59" t="e">
        <f t="shared" si="49"/>
        <v>#DIV/0!</v>
      </c>
      <c r="T39" s="59" t="e">
        <f t="shared" si="50"/>
        <v>#DIV/0!</v>
      </c>
      <c r="U39" s="60" t="e">
        <f t="shared" si="51"/>
        <v>#DIV/0!</v>
      </c>
      <c r="V39" s="23"/>
    </row>
    <row r="40" spans="1:25" ht="15.75" customHeight="1">
      <c r="A40" s="99">
        <v>8000</v>
      </c>
      <c r="B40" s="29" t="s">
        <v>56</v>
      </c>
      <c r="C40" s="28">
        <v>1000</v>
      </c>
      <c r="D40" s="30">
        <f t="shared" si="39"/>
        <v>0.8</v>
      </c>
      <c r="E40" s="2" t="s">
        <v>29</v>
      </c>
      <c r="F40" s="4"/>
      <c r="G40" s="32"/>
      <c r="H40" s="34"/>
      <c r="I40" s="57">
        <f t="shared" si="40"/>
        <v>0</v>
      </c>
      <c r="J40" s="58" t="e">
        <f t="shared" si="41"/>
        <v>#DIV/0!</v>
      </c>
      <c r="K40" s="109" t="e">
        <f t="shared" si="42"/>
        <v>#DIV/0!</v>
      </c>
      <c r="L40" s="109" t="e">
        <f t="shared" si="43"/>
        <v>#DIV/0!</v>
      </c>
      <c r="M40" s="109" t="e">
        <f t="shared" si="44"/>
        <v>#DIV/0!</v>
      </c>
      <c r="N40" s="109" t="e">
        <f t="shared" si="45"/>
        <v>#DIV/0!</v>
      </c>
      <c r="O40" s="59" t="e">
        <f t="shared" si="46"/>
        <v>#DIV/0!</v>
      </c>
      <c r="P40" s="110">
        <f t="shared" si="47"/>
        <v>0</v>
      </c>
      <c r="Q40" s="43">
        <v>0</v>
      </c>
      <c r="R40" s="45" t="e">
        <f t="shared" si="48"/>
        <v>#DIV/0!</v>
      </c>
      <c r="S40" s="59" t="e">
        <f t="shared" si="49"/>
        <v>#DIV/0!</v>
      </c>
      <c r="T40" s="59" t="e">
        <f t="shared" si="50"/>
        <v>#DIV/0!</v>
      </c>
      <c r="U40" s="60" t="e">
        <f t="shared" si="51"/>
        <v>#DIV/0!</v>
      </c>
      <c r="V40" s="23"/>
    </row>
    <row r="41" spans="1:25" ht="16.5" customHeight="1">
      <c r="A41" s="99">
        <v>40000</v>
      </c>
      <c r="B41" s="29" t="s">
        <v>56</v>
      </c>
      <c r="C41" s="28">
        <v>400</v>
      </c>
      <c r="D41" s="30">
        <f t="shared" si="39"/>
        <v>1.6</v>
      </c>
      <c r="E41" s="51">
        <f>(D37+D38+D39)*0.1+D45-D37-D38-D39-E37</f>
        <v>34.995499999999993</v>
      </c>
      <c r="F41" s="4"/>
      <c r="G41" s="32"/>
      <c r="H41" s="34"/>
      <c r="I41" s="57">
        <f t="shared" si="40"/>
        <v>0</v>
      </c>
      <c r="J41" s="58" t="e">
        <f t="shared" si="41"/>
        <v>#DIV/0!</v>
      </c>
      <c r="K41" s="109" t="e">
        <f t="shared" si="42"/>
        <v>#DIV/0!</v>
      </c>
      <c r="L41" s="109" t="e">
        <f t="shared" si="43"/>
        <v>#DIV/0!</v>
      </c>
      <c r="M41" s="109" t="e">
        <f t="shared" si="44"/>
        <v>#DIV/0!</v>
      </c>
      <c r="N41" s="109" t="e">
        <f t="shared" si="45"/>
        <v>#DIV/0!</v>
      </c>
      <c r="O41" s="59" t="e">
        <f t="shared" si="46"/>
        <v>#DIV/0!</v>
      </c>
      <c r="P41" s="110">
        <f t="shared" si="47"/>
        <v>0</v>
      </c>
      <c r="Q41" s="43">
        <v>0</v>
      </c>
      <c r="R41" s="45" t="e">
        <f t="shared" si="48"/>
        <v>#DIV/0!</v>
      </c>
      <c r="S41" s="59" t="e">
        <f t="shared" si="49"/>
        <v>#DIV/0!</v>
      </c>
      <c r="T41" s="59" t="e">
        <f t="shared" si="50"/>
        <v>#DIV/0!</v>
      </c>
      <c r="U41" s="60" t="e">
        <f t="shared" si="51"/>
        <v>#DIV/0!</v>
      </c>
      <c r="V41" s="23"/>
    </row>
    <row r="42" spans="1:25" ht="15.75" customHeight="1">
      <c r="A42" s="99">
        <v>660000</v>
      </c>
      <c r="B42" s="29" t="s">
        <v>56</v>
      </c>
      <c r="C42" s="28">
        <v>120</v>
      </c>
      <c r="D42" s="30">
        <f t="shared" si="39"/>
        <v>7.92</v>
      </c>
      <c r="E42" s="2" t="s">
        <v>32</v>
      </c>
      <c r="F42" s="4"/>
      <c r="G42" s="32"/>
      <c r="H42" s="34"/>
      <c r="I42" s="57">
        <f t="shared" si="40"/>
        <v>0</v>
      </c>
      <c r="J42" s="58" t="e">
        <f t="shared" si="41"/>
        <v>#DIV/0!</v>
      </c>
      <c r="K42" s="109" t="e">
        <f t="shared" si="42"/>
        <v>#DIV/0!</v>
      </c>
      <c r="L42" s="109" t="e">
        <f t="shared" si="43"/>
        <v>#DIV/0!</v>
      </c>
      <c r="M42" s="109" t="e">
        <f t="shared" si="44"/>
        <v>#DIV/0!</v>
      </c>
      <c r="N42" s="109" t="e">
        <f t="shared" si="45"/>
        <v>#DIV/0!</v>
      </c>
      <c r="O42" s="59" t="e">
        <f t="shared" si="46"/>
        <v>#DIV/0!</v>
      </c>
      <c r="P42" s="110">
        <f t="shared" si="47"/>
        <v>0</v>
      </c>
      <c r="Q42" s="43">
        <v>0</v>
      </c>
      <c r="R42" s="45" t="e">
        <f t="shared" si="48"/>
        <v>#DIV/0!</v>
      </c>
      <c r="S42" s="59" t="e">
        <f t="shared" si="49"/>
        <v>#DIV/0!</v>
      </c>
      <c r="T42" s="59" t="e">
        <f t="shared" si="50"/>
        <v>#DIV/0!</v>
      </c>
      <c r="U42" s="60" t="e">
        <f t="shared" si="51"/>
        <v>#DIV/0!</v>
      </c>
      <c r="V42" s="23"/>
      <c r="W42" s="23"/>
      <c r="X42" s="23"/>
      <c r="Y42" s="23"/>
    </row>
    <row r="43" spans="1:25" ht="16.5" customHeight="1">
      <c r="A43" s="99">
        <v>1869301</v>
      </c>
      <c r="B43" s="29" t="s">
        <v>56</v>
      </c>
      <c r="C43" s="28">
        <v>80</v>
      </c>
      <c r="D43" s="30">
        <f t="shared" si="39"/>
        <v>14.954408000000001</v>
      </c>
      <c r="E43" s="51">
        <f>D45-D37-D38-D39-E37</f>
        <v>34.959999999999994</v>
      </c>
      <c r="F43" s="4"/>
      <c r="G43" s="32"/>
      <c r="H43" s="34"/>
      <c r="I43" s="57">
        <f t="shared" si="40"/>
        <v>0</v>
      </c>
      <c r="J43" s="58" t="e">
        <f t="shared" si="41"/>
        <v>#DIV/0!</v>
      </c>
      <c r="K43" s="109" t="e">
        <f t="shared" si="42"/>
        <v>#DIV/0!</v>
      </c>
      <c r="L43" s="109" t="e">
        <f t="shared" si="43"/>
        <v>#DIV/0!</v>
      </c>
      <c r="M43" s="109" t="e">
        <f t="shared" si="44"/>
        <v>#DIV/0!</v>
      </c>
      <c r="N43" s="109" t="e">
        <f t="shared" si="45"/>
        <v>#DIV/0!</v>
      </c>
      <c r="O43" s="59" t="e">
        <f t="shared" si="46"/>
        <v>#DIV/0!</v>
      </c>
      <c r="P43" s="110">
        <f t="shared" si="47"/>
        <v>0</v>
      </c>
      <c r="Q43" s="43">
        <v>0</v>
      </c>
      <c r="R43" s="45" t="e">
        <f t="shared" si="48"/>
        <v>#DIV/0!</v>
      </c>
      <c r="S43" s="59" t="e">
        <f t="shared" si="49"/>
        <v>#DIV/0!</v>
      </c>
      <c r="T43" s="59" t="e">
        <f t="shared" si="50"/>
        <v>#DIV/0!</v>
      </c>
      <c r="U43" s="60" t="e">
        <f t="shared" si="51"/>
        <v>#DIV/0!</v>
      </c>
      <c r="V43" s="23"/>
    </row>
    <row r="44" spans="1:25" ht="16.5" customHeight="1">
      <c r="A44" s="132">
        <v>7421398</v>
      </c>
      <c r="B44" s="65" t="s">
        <v>56</v>
      </c>
      <c r="C44" s="67">
        <v>40</v>
      </c>
      <c r="D44" s="68">
        <f t="shared" si="39"/>
        <v>29.685592</v>
      </c>
      <c r="E44" s="71" t="s">
        <v>34</v>
      </c>
      <c r="F44" s="4"/>
      <c r="G44" s="32"/>
      <c r="H44" s="34"/>
      <c r="I44" s="57">
        <f t="shared" si="40"/>
        <v>0</v>
      </c>
      <c r="J44" s="58" t="e">
        <f t="shared" si="41"/>
        <v>#DIV/0!</v>
      </c>
      <c r="K44" s="109" t="e">
        <f t="shared" si="42"/>
        <v>#DIV/0!</v>
      </c>
      <c r="L44" s="109" t="e">
        <f t="shared" si="43"/>
        <v>#DIV/0!</v>
      </c>
      <c r="M44" s="109" t="e">
        <f t="shared" si="44"/>
        <v>#DIV/0!</v>
      </c>
      <c r="N44" s="109" t="e">
        <f t="shared" si="45"/>
        <v>#DIV/0!</v>
      </c>
      <c r="O44" s="59" t="e">
        <f t="shared" si="46"/>
        <v>#DIV/0!</v>
      </c>
      <c r="P44" s="110">
        <f t="shared" si="47"/>
        <v>0</v>
      </c>
      <c r="Q44" s="43">
        <v>0</v>
      </c>
      <c r="R44" s="45" t="e">
        <f t="shared" si="48"/>
        <v>#DIV/0!</v>
      </c>
      <c r="S44" s="59" t="e">
        <f t="shared" si="49"/>
        <v>#DIV/0!</v>
      </c>
      <c r="T44" s="59" t="e">
        <f t="shared" si="50"/>
        <v>#DIV/0!</v>
      </c>
      <c r="U44" s="60" t="e">
        <f t="shared" si="51"/>
        <v>#DIV/0!</v>
      </c>
      <c r="V44" s="23"/>
    </row>
    <row r="45" spans="1:25" ht="16.5" customHeight="1">
      <c r="A45" s="217" t="s">
        <v>35</v>
      </c>
      <c r="B45" s="218"/>
      <c r="C45" s="218"/>
      <c r="D45" s="74">
        <f>SUM(D37:D44)</f>
        <v>55.314999999999998</v>
      </c>
      <c r="E45" s="77"/>
      <c r="F45" s="4"/>
      <c r="G45" s="32"/>
      <c r="H45" s="34"/>
      <c r="I45" s="57">
        <f t="shared" si="40"/>
        <v>0</v>
      </c>
      <c r="J45" s="83" t="e">
        <f t="shared" si="41"/>
        <v>#DIV/0!</v>
      </c>
      <c r="K45" s="109" t="e">
        <f t="shared" si="42"/>
        <v>#DIV/0!</v>
      </c>
      <c r="L45" s="109" t="e">
        <f t="shared" si="43"/>
        <v>#DIV/0!</v>
      </c>
      <c r="M45" s="109" t="e">
        <f t="shared" si="44"/>
        <v>#DIV/0!</v>
      </c>
      <c r="N45" s="109" t="e">
        <f t="shared" si="45"/>
        <v>#DIV/0!</v>
      </c>
      <c r="O45" s="59" t="e">
        <f t="shared" si="46"/>
        <v>#DIV/0!</v>
      </c>
      <c r="P45" s="110">
        <f t="shared" si="47"/>
        <v>0</v>
      </c>
      <c r="Q45" s="43">
        <v>0</v>
      </c>
      <c r="R45" s="45" t="e">
        <f t="shared" si="48"/>
        <v>#DIV/0!</v>
      </c>
      <c r="S45" s="84" t="e">
        <f t="shared" si="49"/>
        <v>#DIV/0!</v>
      </c>
      <c r="T45" s="84" t="e">
        <f t="shared" si="50"/>
        <v>#DIV/0!</v>
      </c>
      <c r="U45" s="86" t="e">
        <f t="shared" si="51"/>
        <v>#DIV/0!</v>
      </c>
      <c r="V45" s="23"/>
    </row>
    <row r="46" spans="1:25" ht="16.5" customHeight="1">
      <c r="V46" s="23"/>
    </row>
    <row r="47" spans="1:25" ht="15.75">
      <c r="A47" s="212" t="s">
        <v>2</v>
      </c>
      <c r="B47" s="216"/>
      <c r="C47" s="2" t="s">
        <v>3</v>
      </c>
      <c r="D47" s="2" t="s">
        <v>4</v>
      </c>
      <c r="E47" s="97" t="s">
        <v>5</v>
      </c>
      <c r="F47" s="4"/>
      <c r="G47" s="120" t="s">
        <v>6</v>
      </c>
      <c r="H47" s="10" t="s">
        <v>7</v>
      </c>
      <c r="I47" s="121" t="s">
        <v>8</v>
      </c>
      <c r="J47" s="122" t="s">
        <v>9</v>
      </c>
      <c r="K47" s="21" t="s">
        <v>10</v>
      </c>
      <c r="L47" s="21" t="s">
        <v>11</v>
      </c>
      <c r="M47" s="21" t="s">
        <v>12</v>
      </c>
      <c r="N47" s="21" t="s">
        <v>13</v>
      </c>
      <c r="O47" s="21" t="s">
        <v>14</v>
      </c>
      <c r="P47" s="21" t="s">
        <v>15</v>
      </c>
      <c r="Q47" s="21" t="s">
        <v>16</v>
      </c>
      <c r="R47" s="15" t="s">
        <v>18</v>
      </c>
      <c r="S47" s="19" t="s">
        <v>20</v>
      </c>
      <c r="T47" s="21" t="s">
        <v>22</v>
      </c>
      <c r="U47" s="19" t="s">
        <v>23</v>
      </c>
      <c r="V47" s="23"/>
    </row>
    <row r="48" spans="1:25" ht="16.5" customHeight="1">
      <c r="A48" s="99">
        <v>1</v>
      </c>
      <c r="B48" s="27" t="s">
        <v>26</v>
      </c>
      <c r="C48" s="28">
        <v>125000</v>
      </c>
      <c r="D48" s="30">
        <f t="shared" ref="D48:D55" si="52">C48*A48/1000000</f>
        <v>0.125</v>
      </c>
      <c r="E48" s="104">
        <v>50</v>
      </c>
      <c r="F48" s="4"/>
      <c r="G48" s="32"/>
      <c r="H48" s="34"/>
      <c r="I48" s="57">
        <f t="shared" ref="I48:I56" si="53">(H48+G48*500)/1500</f>
        <v>0</v>
      </c>
      <c r="J48" s="58" t="e">
        <f t="shared" ref="J48:J56" si="54">I48/G48</f>
        <v>#DIV/0!</v>
      </c>
      <c r="K48" s="109" t="e">
        <f t="shared" ref="K48:K56" si="55">(J48*(D$56-E$48)+(1-J48)*(E$50))*G48</f>
        <v>#DIV/0!</v>
      </c>
      <c r="L48" s="109" t="e">
        <f t="shared" ref="L48:L56" si="56">(J48*E$52+(1-J48)*(E$50))*G48</f>
        <v>#DIV/0!</v>
      </c>
      <c r="M48" s="109" t="e">
        <f t="shared" ref="M48:M56" si="57">(J48*E$54+(1-J48)*(-E$48))*G48</f>
        <v>#DIV/0!</v>
      </c>
      <c r="N48" s="109" t="e">
        <f t="shared" ref="N48:N56" si="58">(J48*($D$56-$D$48-$D$49-$D$50-$E$48)+(1-J48)*(($D$49+$D$50)*0.1-$E$48))*G48</f>
        <v>#DIV/0!</v>
      </c>
      <c r="O48" s="59" t="e">
        <f t="shared" ref="O48:O56" si="59">H48/G48</f>
        <v>#DIV/0!</v>
      </c>
      <c r="P48" s="110">
        <f t="shared" ref="P48:P56" si="60">G48*E$56</f>
        <v>0</v>
      </c>
      <c r="Q48" s="43">
        <v>0</v>
      </c>
      <c r="R48" s="45" t="e">
        <f t="shared" ref="R48:R56" si="61">N48+Q48</f>
        <v>#DIV/0!</v>
      </c>
      <c r="S48" s="59" t="e">
        <f t="shared" ref="S48:S56" si="62">Q48+M48</f>
        <v>#DIV/0!</v>
      </c>
      <c r="T48" s="59" t="e">
        <f t="shared" ref="T48:T56" si="63">(S48+U48)/2</f>
        <v>#DIV/0!</v>
      </c>
      <c r="U48" s="60" t="e">
        <f t="shared" ref="U48:U56" si="64">Q48+K48</f>
        <v>#DIV/0!</v>
      </c>
      <c r="V48" s="23"/>
    </row>
    <row r="49" spans="1:25" ht="15.75" customHeight="1">
      <c r="A49" s="99">
        <v>30</v>
      </c>
      <c r="B49" s="27" t="s">
        <v>26</v>
      </c>
      <c r="C49" s="28">
        <v>12500</v>
      </c>
      <c r="D49" s="30">
        <f t="shared" si="52"/>
        <v>0.375</v>
      </c>
      <c r="E49" s="2" t="s">
        <v>28</v>
      </c>
      <c r="F49" s="4"/>
      <c r="G49" s="32"/>
      <c r="H49" s="34"/>
      <c r="I49" s="57">
        <f t="shared" si="53"/>
        <v>0</v>
      </c>
      <c r="J49" s="58" t="e">
        <f t="shared" si="54"/>
        <v>#DIV/0!</v>
      </c>
      <c r="K49" s="109" t="e">
        <f t="shared" si="55"/>
        <v>#DIV/0!</v>
      </c>
      <c r="L49" s="109" t="e">
        <f t="shared" si="56"/>
        <v>#DIV/0!</v>
      </c>
      <c r="M49" s="109" t="e">
        <f t="shared" si="57"/>
        <v>#DIV/0!</v>
      </c>
      <c r="N49" s="109" t="e">
        <f t="shared" si="58"/>
        <v>#DIV/0!</v>
      </c>
      <c r="O49" s="59" t="e">
        <f t="shared" si="59"/>
        <v>#DIV/0!</v>
      </c>
      <c r="P49" s="110">
        <f t="shared" si="60"/>
        <v>0</v>
      </c>
      <c r="Q49" s="43">
        <v>0</v>
      </c>
      <c r="R49" s="45" t="e">
        <f t="shared" si="61"/>
        <v>#DIV/0!</v>
      </c>
      <c r="S49" s="59" t="e">
        <f t="shared" si="62"/>
        <v>#DIV/0!</v>
      </c>
      <c r="T49" s="59" t="e">
        <f t="shared" si="63"/>
        <v>#DIV/0!</v>
      </c>
      <c r="U49" s="60" t="e">
        <f t="shared" si="64"/>
        <v>#DIV/0!</v>
      </c>
      <c r="V49" s="23"/>
    </row>
    <row r="50" spans="1:25" ht="16.5" customHeight="1">
      <c r="A50" s="99">
        <v>75</v>
      </c>
      <c r="B50" s="27" t="s">
        <v>26</v>
      </c>
      <c r="C50" s="28">
        <v>5000</v>
      </c>
      <c r="D50" s="30">
        <f t="shared" si="52"/>
        <v>0.375</v>
      </c>
      <c r="E50" s="51">
        <f>(D48+D49)*0.5-E48</f>
        <v>-49.75</v>
      </c>
      <c r="F50" s="4"/>
      <c r="G50" s="32"/>
      <c r="H50" s="34"/>
      <c r="I50" s="57">
        <f t="shared" si="53"/>
        <v>0</v>
      </c>
      <c r="J50" s="58" t="e">
        <f t="shared" si="54"/>
        <v>#DIV/0!</v>
      </c>
      <c r="K50" s="109" t="e">
        <f t="shared" si="55"/>
        <v>#DIV/0!</v>
      </c>
      <c r="L50" s="109" t="e">
        <f t="shared" si="56"/>
        <v>#DIV/0!</v>
      </c>
      <c r="M50" s="109" t="e">
        <f t="shared" si="57"/>
        <v>#DIV/0!</v>
      </c>
      <c r="N50" s="109" t="e">
        <f t="shared" si="58"/>
        <v>#DIV/0!</v>
      </c>
      <c r="O50" s="59" t="e">
        <f t="shared" si="59"/>
        <v>#DIV/0!</v>
      </c>
      <c r="P50" s="110">
        <f t="shared" si="60"/>
        <v>0</v>
      </c>
      <c r="Q50" s="43">
        <v>0</v>
      </c>
      <c r="R50" s="45" t="e">
        <f t="shared" si="61"/>
        <v>#DIV/0!</v>
      </c>
      <c r="S50" s="59" t="e">
        <f t="shared" si="62"/>
        <v>#DIV/0!</v>
      </c>
      <c r="T50" s="59" t="e">
        <f t="shared" si="63"/>
        <v>#DIV/0!</v>
      </c>
      <c r="U50" s="60" t="e">
        <f t="shared" si="64"/>
        <v>#DIV/0!</v>
      </c>
      <c r="V50" s="23"/>
    </row>
    <row r="51" spans="1:25" ht="15.75" customHeight="1">
      <c r="A51" s="99">
        <v>1000</v>
      </c>
      <c r="B51" s="27" t="s">
        <v>26</v>
      </c>
      <c r="C51" s="28">
        <v>2500</v>
      </c>
      <c r="D51" s="30">
        <f t="shared" si="52"/>
        <v>2.5</v>
      </c>
      <c r="E51" s="2" t="s">
        <v>29</v>
      </c>
      <c r="F51" s="4"/>
      <c r="G51" s="32"/>
      <c r="H51" s="34"/>
      <c r="I51" s="57">
        <f t="shared" si="53"/>
        <v>0</v>
      </c>
      <c r="J51" s="58" t="e">
        <f t="shared" si="54"/>
        <v>#DIV/0!</v>
      </c>
      <c r="K51" s="109" t="e">
        <f t="shared" si="55"/>
        <v>#DIV/0!</v>
      </c>
      <c r="L51" s="109" t="e">
        <f t="shared" si="56"/>
        <v>#DIV/0!</v>
      </c>
      <c r="M51" s="109" t="e">
        <f t="shared" si="57"/>
        <v>#DIV/0!</v>
      </c>
      <c r="N51" s="109" t="e">
        <f t="shared" si="58"/>
        <v>#DIV/0!</v>
      </c>
      <c r="O51" s="59" t="e">
        <f t="shared" si="59"/>
        <v>#DIV/0!</v>
      </c>
      <c r="P51" s="110">
        <f t="shared" si="60"/>
        <v>0</v>
      </c>
      <c r="Q51" s="43">
        <v>0</v>
      </c>
      <c r="R51" s="45" t="e">
        <f t="shared" si="61"/>
        <v>#DIV/0!</v>
      </c>
      <c r="S51" s="59" t="e">
        <f t="shared" si="62"/>
        <v>#DIV/0!</v>
      </c>
      <c r="T51" s="59" t="e">
        <f t="shared" si="63"/>
        <v>#DIV/0!</v>
      </c>
      <c r="U51" s="60" t="e">
        <f t="shared" si="64"/>
        <v>#DIV/0!</v>
      </c>
      <c r="V51" s="23"/>
    </row>
    <row r="52" spans="1:25" ht="16.5" customHeight="1">
      <c r="A52" s="99">
        <v>5000</v>
      </c>
      <c r="B52" s="27" t="s">
        <v>26</v>
      </c>
      <c r="C52" s="28">
        <v>1000</v>
      </c>
      <c r="D52" s="30">
        <f t="shared" si="52"/>
        <v>5</v>
      </c>
      <c r="E52" s="51">
        <f>D56-D48-D49-D50-E48+(D48+D49+D50)*0.1</f>
        <v>91.927500000000009</v>
      </c>
      <c r="F52" s="4"/>
      <c r="G52" s="32"/>
      <c r="H52" s="34"/>
      <c r="I52" s="57">
        <f t="shared" si="53"/>
        <v>0</v>
      </c>
      <c r="J52" s="58" t="e">
        <f t="shared" si="54"/>
        <v>#DIV/0!</v>
      </c>
      <c r="K52" s="109" t="e">
        <f t="shared" si="55"/>
        <v>#DIV/0!</v>
      </c>
      <c r="L52" s="109" t="e">
        <f t="shared" si="56"/>
        <v>#DIV/0!</v>
      </c>
      <c r="M52" s="109" t="e">
        <f t="shared" si="57"/>
        <v>#DIV/0!</v>
      </c>
      <c r="N52" s="109" t="e">
        <f t="shared" si="58"/>
        <v>#DIV/0!</v>
      </c>
      <c r="O52" s="59" t="e">
        <f t="shared" si="59"/>
        <v>#DIV/0!</v>
      </c>
      <c r="P52" s="110">
        <f t="shared" si="60"/>
        <v>0</v>
      </c>
      <c r="Q52" s="43">
        <v>0</v>
      </c>
      <c r="R52" s="45" t="e">
        <f t="shared" si="61"/>
        <v>#DIV/0!</v>
      </c>
      <c r="S52" s="59" t="e">
        <f t="shared" si="62"/>
        <v>#DIV/0!</v>
      </c>
      <c r="T52" s="59" t="e">
        <f t="shared" si="63"/>
        <v>#DIV/0!</v>
      </c>
      <c r="U52" s="60" t="e">
        <f t="shared" si="64"/>
        <v>#DIV/0!</v>
      </c>
      <c r="V52" s="23"/>
    </row>
    <row r="53" spans="1:25" ht="15.75" customHeight="1">
      <c r="A53" s="99">
        <v>75000</v>
      </c>
      <c r="B53" s="27" t="s">
        <v>26</v>
      </c>
      <c r="C53" s="28">
        <v>300</v>
      </c>
      <c r="D53" s="30">
        <f t="shared" si="52"/>
        <v>22.5</v>
      </c>
      <c r="E53" s="2" t="s">
        <v>32</v>
      </c>
      <c r="F53" s="4"/>
      <c r="G53" s="32"/>
      <c r="H53" s="34"/>
      <c r="I53" s="57">
        <f t="shared" si="53"/>
        <v>0</v>
      </c>
      <c r="J53" s="58" t="e">
        <f t="shared" si="54"/>
        <v>#DIV/0!</v>
      </c>
      <c r="K53" s="109" t="e">
        <f t="shared" si="55"/>
        <v>#DIV/0!</v>
      </c>
      <c r="L53" s="109" t="e">
        <f t="shared" si="56"/>
        <v>#DIV/0!</v>
      </c>
      <c r="M53" s="109" t="e">
        <f t="shared" si="57"/>
        <v>#DIV/0!</v>
      </c>
      <c r="N53" s="109" t="e">
        <f t="shared" si="58"/>
        <v>#DIV/0!</v>
      </c>
      <c r="O53" s="59" t="e">
        <f t="shared" si="59"/>
        <v>#DIV/0!</v>
      </c>
      <c r="P53" s="110">
        <f t="shared" si="60"/>
        <v>0</v>
      </c>
      <c r="Q53" s="43">
        <v>0</v>
      </c>
      <c r="R53" s="45" t="e">
        <f t="shared" si="61"/>
        <v>#DIV/0!</v>
      </c>
      <c r="S53" s="59" t="e">
        <f t="shared" si="62"/>
        <v>#DIV/0!</v>
      </c>
      <c r="T53" s="59" t="e">
        <f t="shared" si="63"/>
        <v>#DIV/0!</v>
      </c>
      <c r="U53" s="60" t="e">
        <f t="shared" si="64"/>
        <v>#DIV/0!</v>
      </c>
      <c r="V53" s="23"/>
    </row>
    <row r="54" spans="1:25" ht="16.5" customHeight="1">
      <c r="A54" s="99">
        <v>199506</v>
      </c>
      <c r="B54" s="27" t="s">
        <v>26</v>
      </c>
      <c r="C54" s="28">
        <v>200</v>
      </c>
      <c r="D54" s="30">
        <f t="shared" si="52"/>
        <v>39.901200000000003</v>
      </c>
      <c r="E54" s="51">
        <f>D56-D48-D49-D50-E48</f>
        <v>91.84</v>
      </c>
      <c r="F54" s="4"/>
      <c r="G54" s="32"/>
      <c r="H54" s="34"/>
      <c r="I54" s="57">
        <f t="shared" si="53"/>
        <v>0</v>
      </c>
      <c r="J54" s="58" t="e">
        <f t="shared" si="54"/>
        <v>#DIV/0!</v>
      </c>
      <c r="K54" s="109" t="e">
        <f t="shared" si="55"/>
        <v>#DIV/0!</v>
      </c>
      <c r="L54" s="109" t="e">
        <f t="shared" si="56"/>
        <v>#DIV/0!</v>
      </c>
      <c r="M54" s="109" t="e">
        <f t="shared" si="57"/>
        <v>#DIV/0!</v>
      </c>
      <c r="N54" s="109" t="e">
        <f t="shared" si="58"/>
        <v>#DIV/0!</v>
      </c>
      <c r="O54" s="59" t="e">
        <f t="shared" si="59"/>
        <v>#DIV/0!</v>
      </c>
      <c r="P54" s="110">
        <f t="shared" si="60"/>
        <v>0</v>
      </c>
      <c r="Q54" s="43">
        <v>0</v>
      </c>
      <c r="R54" s="45" t="e">
        <f t="shared" si="61"/>
        <v>#DIV/0!</v>
      </c>
      <c r="S54" s="59" t="e">
        <f t="shared" si="62"/>
        <v>#DIV/0!</v>
      </c>
      <c r="T54" s="59" t="e">
        <f t="shared" si="63"/>
        <v>#DIV/0!</v>
      </c>
      <c r="U54" s="60" t="e">
        <f t="shared" si="64"/>
        <v>#DIV/0!</v>
      </c>
      <c r="V54" s="23"/>
    </row>
    <row r="55" spans="1:25" ht="16.5" customHeight="1">
      <c r="A55" s="99">
        <v>719388</v>
      </c>
      <c r="B55" s="63" t="s">
        <v>26</v>
      </c>
      <c r="C55" s="67">
        <v>100</v>
      </c>
      <c r="D55" s="68">
        <f t="shared" si="52"/>
        <v>71.938800000000001</v>
      </c>
      <c r="E55" s="71" t="s">
        <v>34</v>
      </c>
      <c r="F55" s="4"/>
      <c r="G55" s="32"/>
      <c r="H55" s="34"/>
      <c r="I55" s="57">
        <f t="shared" si="53"/>
        <v>0</v>
      </c>
      <c r="J55" s="58" t="e">
        <f t="shared" si="54"/>
        <v>#DIV/0!</v>
      </c>
      <c r="K55" s="109" t="e">
        <f t="shared" si="55"/>
        <v>#DIV/0!</v>
      </c>
      <c r="L55" s="109" t="e">
        <f t="shared" si="56"/>
        <v>#DIV/0!</v>
      </c>
      <c r="M55" s="109" t="e">
        <f t="shared" si="57"/>
        <v>#DIV/0!</v>
      </c>
      <c r="N55" s="109" t="e">
        <f t="shared" si="58"/>
        <v>#DIV/0!</v>
      </c>
      <c r="O55" s="59" t="e">
        <f t="shared" si="59"/>
        <v>#DIV/0!</v>
      </c>
      <c r="P55" s="110">
        <f t="shared" si="60"/>
        <v>0</v>
      </c>
      <c r="Q55" s="43">
        <v>0</v>
      </c>
      <c r="R55" s="45" t="e">
        <f t="shared" si="61"/>
        <v>#DIV/0!</v>
      </c>
      <c r="S55" s="59" t="e">
        <f t="shared" si="62"/>
        <v>#DIV/0!</v>
      </c>
      <c r="T55" s="59" t="e">
        <f t="shared" si="63"/>
        <v>#DIV/0!</v>
      </c>
      <c r="U55" s="60" t="e">
        <f t="shared" si="64"/>
        <v>#DIV/0!</v>
      </c>
      <c r="V55" s="23"/>
    </row>
    <row r="56" spans="1:25" ht="16.5" customHeight="1">
      <c r="A56" s="217" t="s">
        <v>35</v>
      </c>
      <c r="B56" s="218"/>
      <c r="C56" s="218"/>
      <c r="D56" s="74">
        <f>SUM(D48:D55)</f>
        <v>142.715</v>
      </c>
      <c r="E56" s="51"/>
      <c r="F56" s="4"/>
      <c r="G56" s="32"/>
      <c r="H56" s="80"/>
      <c r="I56" s="57">
        <f t="shared" si="53"/>
        <v>0</v>
      </c>
      <c r="J56" s="58" t="e">
        <f t="shared" si="54"/>
        <v>#DIV/0!</v>
      </c>
      <c r="K56" s="109" t="e">
        <f t="shared" si="55"/>
        <v>#DIV/0!</v>
      </c>
      <c r="L56" s="109" t="e">
        <f t="shared" si="56"/>
        <v>#DIV/0!</v>
      </c>
      <c r="M56" s="109" t="e">
        <f t="shared" si="57"/>
        <v>#DIV/0!</v>
      </c>
      <c r="N56" s="109" t="e">
        <f t="shared" si="58"/>
        <v>#DIV/0!</v>
      </c>
      <c r="O56" s="59" t="e">
        <f t="shared" si="59"/>
        <v>#DIV/0!</v>
      </c>
      <c r="P56" s="113">
        <f t="shared" si="60"/>
        <v>0</v>
      </c>
      <c r="Q56" s="43">
        <v>0</v>
      </c>
      <c r="R56" s="45" t="e">
        <f t="shared" si="61"/>
        <v>#DIV/0!</v>
      </c>
      <c r="S56" s="84" t="e">
        <f t="shared" si="62"/>
        <v>#DIV/0!</v>
      </c>
      <c r="T56" s="84" t="e">
        <f t="shared" si="63"/>
        <v>#DIV/0!</v>
      </c>
      <c r="U56" s="86" t="e">
        <f t="shared" si="64"/>
        <v>#DIV/0!</v>
      </c>
      <c r="V56" s="23"/>
    </row>
    <row r="57" spans="1:25" ht="15.75" customHeight="1">
      <c r="A57" s="4"/>
      <c r="B57" s="4"/>
      <c r="C57" s="4"/>
      <c r="D57" s="4"/>
      <c r="E57" s="4"/>
      <c r="F57" s="4"/>
      <c r="G57" s="4"/>
      <c r="H57" s="4"/>
      <c r="I57" s="140"/>
      <c r="J57" s="141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23"/>
      <c r="W57" s="23"/>
      <c r="X57" s="23"/>
      <c r="Y57" s="23"/>
    </row>
    <row r="58" spans="1:25">
      <c r="A58" s="215" t="s">
        <v>60</v>
      </c>
      <c r="B58" s="207"/>
      <c r="C58" s="207"/>
      <c r="D58" s="207"/>
      <c r="E58" s="207"/>
      <c r="F58" s="207"/>
      <c r="G58" s="207"/>
      <c r="H58" s="207"/>
      <c r="I58" s="207"/>
      <c r="J58" s="207"/>
      <c r="K58" s="207"/>
      <c r="L58" s="207"/>
      <c r="M58" s="207"/>
      <c r="N58" s="207"/>
      <c r="O58" s="207"/>
      <c r="P58" s="207"/>
      <c r="Q58" s="207"/>
      <c r="R58" s="207"/>
      <c r="S58" s="207"/>
      <c r="T58" s="207"/>
      <c r="U58" s="207"/>
      <c r="V58" s="23"/>
      <c r="W58" s="23"/>
      <c r="X58" s="23"/>
      <c r="Y58" s="23"/>
    </row>
    <row r="59" spans="1:25" ht="12.75" customHeight="1">
      <c r="A59" s="207"/>
      <c r="B59" s="207"/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207"/>
      <c r="N59" s="207"/>
      <c r="O59" s="207"/>
      <c r="P59" s="207"/>
      <c r="Q59" s="207"/>
      <c r="R59" s="207"/>
      <c r="S59" s="207"/>
      <c r="T59" s="207"/>
      <c r="U59" s="207"/>
      <c r="V59" s="23"/>
      <c r="W59" s="23"/>
      <c r="X59" s="23"/>
      <c r="Y59" s="23"/>
    </row>
    <row r="60" spans="1:25" ht="15.75" customHeight="1">
      <c r="A60" s="207"/>
      <c r="B60" s="207"/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207"/>
      <c r="Q60" s="207"/>
      <c r="R60" s="207"/>
      <c r="S60" s="207"/>
      <c r="T60" s="207"/>
      <c r="U60" s="207"/>
      <c r="V60" s="23"/>
      <c r="W60" s="23"/>
      <c r="X60" s="23"/>
      <c r="Y60" s="23"/>
    </row>
    <row r="61" spans="1:25" ht="16.5" customHeight="1">
      <c r="V61" s="23"/>
      <c r="W61" s="23"/>
      <c r="X61" s="23"/>
      <c r="Y61" s="23"/>
    </row>
    <row r="62" spans="1:25" ht="15.75" customHeight="1">
      <c r="V62" s="23"/>
      <c r="W62" s="23"/>
      <c r="X62" s="23"/>
      <c r="Y62" s="23"/>
    </row>
    <row r="63" spans="1:25" ht="16.5" customHeight="1">
      <c r="V63" s="23"/>
      <c r="W63" s="23"/>
      <c r="X63" s="23"/>
      <c r="Y63" s="23"/>
    </row>
    <row r="64" spans="1:25" ht="15.75" customHeight="1">
      <c r="V64" s="23"/>
      <c r="W64" s="23"/>
      <c r="X64" s="23"/>
      <c r="Y64" s="23"/>
    </row>
    <row r="65" spans="1:25" ht="16.5" customHeight="1">
      <c r="V65" s="23"/>
      <c r="W65" s="23"/>
      <c r="X65" s="23"/>
      <c r="Y65" s="23"/>
    </row>
    <row r="66" spans="1:25" ht="16.5" customHeight="1">
      <c r="V66" s="23"/>
      <c r="W66" s="23"/>
      <c r="X66" s="23"/>
      <c r="Y66" s="23"/>
    </row>
    <row r="67" spans="1:25" ht="16.5" customHeight="1">
      <c r="V67" s="23"/>
      <c r="W67" s="23"/>
      <c r="X67" s="23"/>
      <c r="Y67" s="23"/>
    </row>
    <row r="68" spans="1:25">
      <c r="V68" s="23"/>
      <c r="W68" s="23"/>
      <c r="X68" s="23"/>
      <c r="Y68" s="23"/>
    </row>
    <row r="69" spans="1:25">
      <c r="V69" s="23"/>
      <c r="W69" s="23"/>
      <c r="X69" s="23"/>
      <c r="Y69" s="23"/>
    </row>
    <row r="70" spans="1:25">
      <c r="V70" s="23"/>
      <c r="W70" s="23"/>
      <c r="X70" s="23"/>
      <c r="Y70" s="23"/>
    </row>
    <row r="71" spans="1:25">
      <c r="V71" s="23"/>
      <c r="W71" s="23"/>
      <c r="X71" s="23"/>
      <c r="Y71" s="23"/>
    </row>
    <row r="72" spans="1:25">
      <c r="A72" s="23"/>
      <c r="B72" s="23"/>
      <c r="C72" s="23"/>
      <c r="D72" s="23"/>
      <c r="E72" s="23"/>
      <c r="F72" s="23"/>
      <c r="G72" s="23"/>
      <c r="H72" s="23"/>
      <c r="I72" s="142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</row>
    <row r="73" spans="1:25">
      <c r="A73" s="23"/>
      <c r="B73" s="23"/>
      <c r="C73" s="23"/>
      <c r="D73" s="23"/>
      <c r="E73" s="23"/>
      <c r="F73" s="23"/>
      <c r="G73" s="23"/>
      <c r="H73" s="23"/>
      <c r="I73" s="142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</row>
    <row r="74" spans="1:25">
      <c r="A74" s="23"/>
      <c r="B74" s="23"/>
      <c r="C74" s="23"/>
      <c r="D74" s="23"/>
      <c r="E74" s="23"/>
      <c r="F74" s="23"/>
      <c r="G74" s="23"/>
      <c r="H74" s="23"/>
      <c r="I74" s="142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</row>
    <row r="75" spans="1:25">
      <c r="A75" s="23"/>
      <c r="B75" s="23"/>
      <c r="C75" s="23"/>
      <c r="D75" s="23"/>
      <c r="E75" s="23"/>
      <c r="F75" s="23"/>
      <c r="G75" s="23"/>
      <c r="H75" s="23"/>
      <c r="I75" s="142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</row>
    <row r="76" spans="1:25">
      <c r="A76" s="23"/>
      <c r="B76" s="23"/>
      <c r="C76" s="23"/>
      <c r="D76" s="23"/>
      <c r="E76" s="23"/>
      <c r="F76" s="23"/>
      <c r="G76" s="23"/>
      <c r="H76" s="23"/>
      <c r="I76" s="142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</row>
    <row r="77" spans="1:25">
      <c r="A77" s="23"/>
      <c r="B77" s="23"/>
      <c r="C77" s="23"/>
      <c r="D77" s="23"/>
      <c r="E77" s="23"/>
      <c r="F77" s="23"/>
      <c r="G77" s="23"/>
      <c r="H77" s="23"/>
      <c r="I77" s="142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</row>
    <row r="78" spans="1:25">
      <c r="A78" s="23"/>
      <c r="B78" s="23"/>
      <c r="C78" s="23"/>
      <c r="D78" s="23"/>
      <c r="E78" s="23"/>
      <c r="F78" s="23"/>
      <c r="G78" s="23"/>
      <c r="H78" s="23"/>
      <c r="I78" s="14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</row>
    <row r="79" spans="1:25">
      <c r="A79" s="23"/>
      <c r="B79" s="23"/>
      <c r="C79" s="23"/>
      <c r="D79" s="23"/>
      <c r="E79" s="23"/>
      <c r="F79" s="23"/>
      <c r="G79" s="23"/>
      <c r="H79" s="23"/>
      <c r="I79" s="142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</row>
    <row r="80" spans="1:25">
      <c r="A80" s="23"/>
      <c r="B80" s="23"/>
      <c r="C80" s="23"/>
      <c r="D80" s="23"/>
      <c r="E80" s="23"/>
      <c r="F80" s="23"/>
      <c r="G80" s="23"/>
      <c r="H80" s="23"/>
      <c r="I80" s="142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</row>
    <row r="81" spans="1:25">
      <c r="A81" s="23"/>
      <c r="B81" s="23"/>
      <c r="C81" s="23"/>
      <c r="D81" s="23"/>
      <c r="E81" s="23"/>
      <c r="F81" s="23"/>
      <c r="G81" s="23"/>
      <c r="H81" s="23"/>
      <c r="I81" s="142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</row>
    <row r="82" spans="1:25">
      <c r="A82" s="23"/>
      <c r="B82" s="23"/>
      <c r="C82" s="23"/>
      <c r="D82" s="23"/>
      <c r="E82" s="23"/>
      <c r="F82" s="23"/>
      <c r="G82" s="23"/>
      <c r="H82" s="23"/>
      <c r="I82" s="142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</row>
    <row r="83" spans="1:25">
      <c r="A83" s="23"/>
      <c r="B83" s="23"/>
      <c r="C83" s="23"/>
      <c r="D83" s="23"/>
      <c r="E83" s="23"/>
      <c r="F83" s="23"/>
      <c r="G83" s="23"/>
      <c r="H83" s="23"/>
      <c r="I83" s="142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</row>
    <row r="84" spans="1:25">
      <c r="A84" s="23"/>
      <c r="B84" s="23"/>
      <c r="C84" s="23"/>
      <c r="D84" s="23"/>
      <c r="E84" s="23"/>
      <c r="F84" s="23"/>
      <c r="G84" s="23"/>
      <c r="H84" s="23"/>
      <c r="I84" s="142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</row>
    <row r="85" spans="1:25">
      <c r="A85" s="23"/>
      <c r="B85" s="23"/>
      <c r="C85" s="23"/>
      <c r="D85" s="23"/>
      <c r="E85" s="23"/>
      <c r="F85" s="23"/>
      <c r="G85" s="23"/>
      <c r="H85" s="23"/>
      <c r="I85" s="14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</row>
    <row r="86" spans="1:25">
      <c r="A86" s="23"/>
      <c r="B86" s="23"/>
      <c r="C86" s="23"/>
      <c r="D86" s="23"/>
      <c r="E86" s="23"/>
      <c r="F86" s="23"/>
      <c r="G86" s="23"/>
      <c r="H86" s="23"/>
      <c r="I86" s="142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</row>
    <row r="87" spans="1:25">
      <c r="A87" s="23"/>
      <c r="B87" s="23"/>
      <c r="C87" s="23"/>
      <c r="D87" s="23"/>
      <c r="E87" s="23"/>
      <c r="F87" s="23"/>
      <c r="G87" s="23"/>
      <c r="H87" s="23"/>
      <c r="I87" s="142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</row>
    <row r="88" spans="1:25">
      <c r="A88" s="23"/>
      <c r="B88" s="23"/>
      <c r="C88" s="23"/>
      <c r="D88" s="23"/>
      <c r="E88" s="23"/>
      <c r="F88" s="23"/>
      <c r="G88" s="23"/>
      <c r="H88" s="23"/>
      <c r="I88" s="14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</row>
    <row r="89" spans="1:25">
      <c r="A89" s="23"/>
      <c r="B89" s="23"/>
      <c r="C89" s="23"/>
      <c r="D89" s="23"/>
      <c r="E89" s="23"/>
      <c r="F89" s="23"/>
      <c r="G89" s="23"/>
      <c r="H89" s="23"/>
      <c r="I89" s="142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</row>
    <row r="90" spans="1:25">
      <c r="A90" s="23"/>
      <c r="B90" s="23"/>
      <c r="C90" s="23"/>
      <c r="D90" s="23"/>
      <c r="E90" s="23"/>
      <c r="F90" s="23"/>
      <c r="G90" s="23"/>
      <c r="H90" s="23"/>
      <c r="I90" s="142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</row>
    <row r="91" spans="1:25">
      <c r="A91" s="23"/>
      <c r="B91" s="23"/>
      <c r="C91" s="23"/>
      <c r="D91" s="23"/>
      <c r="E91" s="23"/>
      <c r="F91" s="23"/>
      <c r="G91" s="23"/>
      <c r="H91" s="23"/>
      <c r="I91" s="142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</row>
    <row r="92" spans="1:25">
      <c r="A92" s="23"/>
      <c r="B92" s="23"/>
      <c r="C92" s="23"/>
      <c r="D92" s="23"/>
      <c r="E92" s="23"/>
      <c r="F92" s="23"/>
      <c r="G92" s="23"/>
      <c r="H92" s="23"/>
      <c r="I92" s="142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</row>
    <row r="93" spans="1:25">
      <c r="A93" s="23"/>
      <c r="B93" s="23"/>
      <c r="C93" s="23"/>
      <c r="D93" s="23"/>
      <c r="E93" s="23"/>
      <c r="F93" s="23"/>
      <c r="G93" s="23"/>
      <c r="H93" s="23"/>
      <c r="I93" s="142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</row>
    <row r="94" spans="1:25">
      <c r="A94" s="23"/>
      <c r="B94" s="23"/>
      <c r="C94" s="23"/>
      <c r="D94" s="23"/>
      <c r="E94" s="23"/>
      <c r="F94" s="23"/>
      <c r="G94" s="23"/>
      <c r="H94" s="23"/>
      <c r="I94" s="142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</row>
    <row r="95" spans="1:25">
      <c r="A95" s="23"/>
      <c r="B95" s="23"/>
      <c r="C95" s="23"/>
      <c r="D95" s="23"/>
      <c r="E95" s="23"/>
      <c r="F95" s="23"/>
      <c r="G95" s="23"/>
      <c r="H95" s="23"/>
      <c r="I95" s="142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</row>
    <row r="96" spans="1:25">
      <c r="A96" s="23"/>
      <c r="B96" s="23"/>
      <c r="C96" s="23"/>
      <c r="D96" s="23"/>
      <c r="E96" s="23"/>
      <c r="F96" s="23"/>
      <c r="G96" s="23"/>
      <c r="H96" s="23"/>
      <c r="I96" s="142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</row>
    <row r="97" spans="1:25">
      <c r="A97" s="23"/>
      <c r="B97" s="23"/>
      <c r="C97" s="23"/>
      <c r="D97" s="23"/>
      <c r="E97" s="23"/>
      <c r="F97" s="23"/>
      <c r="G97" s="23"/>
      <c r="H97" s="23"/>
      <c r="I97" s="142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</row>
    <row r="98" spans="1:25">
      <c r="A98" s="23"/>
      <c r="B98" s="23"/>
      <c r="C98" s="23"/>
      <c r="D98" s="23"/>
      <c r="E98" s="23"/>
      <c r="F98" s="23"/>
      <c r="G98" s="23"/>
      <c r="H98" s="23"/>
      <c r="I98" s="142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</row>
    <row r="99" spans="1:25">
      <c r="A99" s="23"/>
      <c r="B99" s="23"/>
      <c r="C99" s="23"/>
      <c r="D99" s="23"/>
      <c r="E99" s="23"/>
      <c r="F99" s="23"/>
      <c r="G99" s="23"/>
      <c r="H99" s="23"/>
      <c r="I99" s="142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</row>
    <row r="100" spans="1:25">
      <c r="A100" s="23"/>
      <c r="B100" s="23"/>
      <c r="C100" s="23"/>
      <c r="D100" s="23"/>
      <c r="E100" s="23"/>
      <c r="F100" s="23"/>
      <c r="G100" s="23"/>
      <c r="H100" s="23"/>
      <c r="I100" s="142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</row>
    <row r="101" spans="1:25">
      <c r="A101" s="23"/>
      <c r="B101" s="23"/>
      <c r="C101" s="23"/>
      <c r="D101" s="23"/>
      <c r="E101" s="23"/>
      <c r="F101" s="23"/>
      <c r="G101" s="23"/>
      <c r="H101" s="23"/>
      <c r="I101" s="142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</row>
    <row r="102" spans="1:25">
      <c r="A102" s="23"/>
      <c r="B102" s="23"/>
      <c r="C102" s="23"/>
      <c r="D102" s="23"/>
      <c r="E102" s="23"/>
      <c r="F102" s="23"/>
      <c r="G102" s="23"/>
      <c r="H102" s="23"/>
      <c r="I102" s="142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</row>
    <row r="103" spans="1:25">
      <c r="A103" s="23"/>
      <c r="B103" s="23"/>
      <c r="C103" s="23"/>
      <c r="D103" s="23"/>
      <c r="E103" s="23"/>
      <c r="F103" s="23"/>
      <c r="G103" s="23"/>
      <c r="H103" s="23"/>
      <c r="I103" s="142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</row>
    <row r="104" spans="1:25">
      <c r="A104" s="23"/>
      <c r="B104" s="23"/>
      <c r="C104" s="23"/>
      <c r="D104" s="23"/>
      <c r="E104" s="23"/>
      <c r="F104" s="23"/>
      <c r="G104" s="23"/>
      <c r="H104" s="23"/>
      <c r="I104" s="142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</row>
    <row r="105" spans="1:25">
      <c r="A105" s="23"/>
      <c r="B105" s="23"/>
      <c r="C105" s="23"/>
      <c r="D105" s="23"/>
      <c r="E105" s="23"/>
      <c r="F105" s="23"/>
      <c r="G105" s="23"/>
      <c r="H105" s="23"/>
      <c r="I105" s="142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</row>
    <row r="106" spans="1:25">
      <c r="A106" s="23"/>
      <c r="B106" s="23"/>
      <c r="C106" s="23"/>
      <c r="D106" s="23"/>
      <c r="E106" s="23"/>
      <c r="F106" s="23"/>
      <c r="G106" s="23"/>
      <c r="H106" s="23"/>
      <c r="I106" s="142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</row>
    <row r="107" spans="1:25">
      <c r="A107" s="23"/>
      <c r="B107" s="23"/>
      <c r="C107" s="23"/>
      <c r="D107" s="23"/>
      <c r="E107" s="23"/>
      <c r="F107" s="23"/>
      <c r="G107" s="23"/>
      <c r="H107" s="23"/>
      <c r="I107" s="142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</row>
    <row r="108" spans="1:25">
      <c r="A108" s="23"/>
      <c r="B108" s="23"/>
      <c r="C108" s="23"/>
      <c r="D108" s="23"/>
      <c r="E108" s="23"/>
      <c r="F108" s="23"/>
      <c r="G108" s="23"/>
      <c r="H108" s="23"/>
      <c r="I108" s="142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</row>
    <row r="109" spans="1:25">
      <c r="A109" s="23"/>
      <c r="B109" s="23"/>
      <c r="C109" s="23"/>
      <c r="D109" s="23"/>
      <c r="E109" s="23"/>
      <c r="F109" s="23"/>
      <c r="G109" s="23"/>
      <c r="H109" s="23"/>
      <c r="I109" s="142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</row>
    <row r="110" spans="1:25">
      <c r="A110" s="23"/>
      <c r="B110" s="23"/>
      <c r="C110" s="23"/>
      <c r="D110" s="23"/>
      <c r="E110" s="23"/>
      <c r="F110" s="23"/>
      <c r="G110" s="23"/>
      <c r="H110" s="23"/>
      <c r="I110" s="142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</row>
    <row r="111" spans="1:25">
      <c r="A111" s="23"/>
      <c r="B111" s="23"/>
      <c r="C111" s="23"/>
      <c r="D111" s="23"/>
      <c r="E111" s="23"/>
      <c r="F111" s="23"/>
      <c r="G111" s="23"/>
      <c r="H111" s="23"/>
      <c r="I111" s="142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</row>
    <row r="112" spans="1:25">
      <c r="A112" s="23"/>
      <c r="B112" s="23"/>
      <c r="C112" s="23"/>
      <c r="D112" s="23"/>
      <c r="E112" s="23"/>
      <c r="F112" s="23"/>
      <c r="G112" s="23"/>
      <c r="H112" s="23"/>
      <c r="I112" s="142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</row>
    <row r="113" spans="1:25">
      <c r="A113" s="23"/>
      <c r="B113" s="23"/>
      <c r="C113" s="23"/>
      <c r="D113" s="23"/>
      <c r="E113" s="23"/>
      <c r="F113" s="23"/>
      <c r="G113" s="23"/>
      <c r="H113" s="23"/>
      <c r="I113" s="142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</row>
    <row r="114" spans="1:25">
      <c r="A114" s="23"/>
      <c r="B114" s="23"/>
      <c r="C114" s="23"/>
      <c r="D114" s="23"/>
      <c r="E114" s="23"/>
      <c r="F114" s="23"/>
      <c r="G114" s="23"/>
      <c r="H114" s="23"/>
      <c r="I114" s="142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</row>
    <row r="115" spans="1:25">
      <c r="A115" s="23"/>
      <c r="B115" s="23"/>
      <c r="C115" s="23"/>
      <c r="D115" s="23"/>
      <c r="E115" s="23"/>
      <c r="F115" s="23"/>
      <c r="G115" s="23"/>
      <c r="H115" s="23"/>
      <c r="I115" s="142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</row>
    <row r="116" spans="1:25">
      <c r="A116" s="23"/>
      <c r="B116" s="23"/>
      <c r="C116" s="23"/>
      <c r="D116" s="23"/>
      <c r="E116" s="23"/>
      <c r="F116" s="23"/>
      <c r="G116" s="23"/>
      <c r="H116" s="23"/>
      <c r="I116" s="142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</row>
    <row r="117" spans="1:25">
      <c r="A117" s="23"/>
      <c r="B117" s="23"/>
      <c r="C117" s="23"/>
      <c r="D117" s="23"/>
      <c r="E117" s="23"/>
      <c r="F117" s="23"/>
      <c r="G117" s="23"/>
      <c r="H117" s="23"/>
      <c r="I117" s="142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</row>
    <row r="118" spans="1:25">
      <c r="A118" s="23"/>
      <c r="B118" s="23"/>
      <c r="C118" s="23"/>
      <c r="D118" s="23"/>
      <c r="E118" s="23"/>
      <c r="F118" s="23"/>
      <c r="G118" s="23"/>
      <c r="H118" s="23"/>
      <c r="I118" s="142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</row>
    <row r="119" spans="1:25">
      <c r="A119" s="23"/>
      <c r="B119" s="23"/>
      <c r="C119" s="23"/>
      <c r="D119" s="23"/>
      <c r="E119" s="23"/>
      <c r="F119" s="23"/>
      <c r="G119" s="23"/>
      <c r="H119" s="23"/>
      <c r="I119" s="142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</row>
    <row r="120" spans="1:25">
      <c r="A120" s="23"/>
      <c r="B120" s="23"/>
      <c r="C120" s="23"/>
      <c r="D120" s="23"/>
      <c r="E120" s="23"/>
      <c r="F120" s="23"/>
      <c r="G120" s="23"/>
      <c r="H120" s="23"/>
      <c r="I120" s="142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</row>
    <row r="121" spans="1:25">
      <c r="A121" s="23"/>
      <c r="B121" s="23"/>
      <c r="C121" s="23"/>
      <c r="D121" s="23"/>
      <c r="E121" s="23"/>
      <c r="F121" s="23"/>
      <c r="G121" s="23"/>
      <c r="H121" s="23"/>
      <c r="I121" s="142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</row>
    <row r="122" spans="1:25">
      <c r="A122" s="23"/>
      <c r="B122" s="23"/>
      <c r="C122" s="23"/>
      <c r="D122" s="23"/>
      <c r="E122" s="23"/>
      <c r="F122" s="23"/>
      <c r="G122" s="23"/>
      <c r="H122" s="23"/>
      <c r="I122" s="142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</row>
    <row r="123" spans="1:25">
      <c r="A123" s="23"/>
      <c r="B123" s="23"/>
      <c r="C123" s="23"/>
      <c r="D123" s="23"/>
      <c r="E123" s="23"/>
      <c r="F123" s="23"/>
      <c r="G123" s="23"/>
      <c r="H123" s="23"/>
      <c r="I123" s="142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</row>
    <row r="124" spans="1:25">
      <c r="A124" s="23"/>
      <c r="B124" s="23"/>
      <c r="C124" s="23"/>
      <c r="D124" s="23"/>
      <c r="E124" s="23"/>
      <c r="F124" s="23"/>
      <c r="G124" s="23"/>
      <c r="H124" s="23"/>
      <c r="I124" s="142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</row>
    <row r="125" spans="1:25">
      <c r="A125" s="23"/>
      <c r="B125" s="23"/>
      <c r="C125" s="23"/>
      <c r="D125" s="23"/>
      <c r="E125" s="23"/>
      <c r="F125" s="23"/>
      <c r="G125" s="23"/>
      <c r="H125" s="23"/>
      <c r="I125" s="142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</row>
    <row r="126" spans="1:25">
      <c r="A126" s="23"/>
      <c r="B126" s="23"/>
      <c r="C126" s="23"/>
      <c r="D126" s="23"/>
      <c r="E126" s="23"/>
      <c r="F126" s="23"/>
      <c r="G126" s="23"/>
      <c r="H126" s="23"/>
      <c r="I126" s="142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</row>
    <row r="127" spans="1:25">
      <c r="A127" s="23"/>
      <c r="B127" s="23"/>
      <c r="C127" s="23"/>
      <c r="D127" s="23"/>
      <c r="E127" s="23"/>
      <c r="F127" s="23"/>
      <c r="G127" s="23"/>
      <c r="H127" s="23"/>
      <c r="I127" s="142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</row>
    <row r="128" spans="1:25">
      <c r="A128" s="23"/>
      <c r="B128" s="23"/>
      <c r="C128" s="23"/>
      <c r="D128" s="23"/>
      <c r="E128" s="23"/>
      <c r="F128" s="23"/>
      <c r="G128" s="23"/>
      <c r="H128" s="23"/>
      <c r="I128" s="142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</row>
    <row r="129" spans="1:25">
      <c r="A129" s="23"/>
      <c r="B129" s="23"/>
      <c r="C129" s="23"/>
      <c r="D129" s="23"/>
      <c r="E129" s="23"/>
      <c r="F129" s="23"/>
      <c r="G129" s="23"/>
      <c r="H129" s="23"/>
      <c r="I129" s="142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</row>
    <row r="130" spans="1:25">
      <c r="A130" s="23"/>
      <c r="B130" s="23"/>
      <c r="C130" s="23"/>
      <c r="D130" s="23"/>
      <c r="E130" s="23"/>
      <c r="F130" s="23"/>
      <c r="G130" s="23"/>
      <c r="H130" s="23"/>
      <c r="I130" s="142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</row>
    <row r="131" spans="1:25">
      <c r="A131" s="23"/>
      <c r="B131" s="23"/>
      <c r="C131" s="23"/>
      <c r="D131" s="23"/>
      <c r="E131" s="23"/>
      <c r="F131" s="23"/>
      <c r="G131" s="23"/>
      <c r="H131" s="23"/>
      <c r="I131" s="142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</row>
    <row r="132" spans="1:25">
      <c r="A132" s="23"/>
      <c r="B132" s="23"/>
      <c r="C132" s="23"/>
      <c r="D132" s="23"/>
      <c r="E132" s="23"/>
      <c r="F132" s="23"/>
      <c r="G132" s="23"/>
      <c r="H132" s="23"/>
      <c r="I132" s="142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</row>
    <row r="133" spans="1:25">
      <c r="A133" s="23"/>
      <c r="B133" s="23"/>
      <c r="C133" s="23"/>
      <c r="D133" s="23"/>
      <c r="E133" s="23"/>
      <c r="F133" s="23"/>
      <c r="G133" s="23"/>
      <c r="H133" s="23"/>
      <c r="I133" s="142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</row>
    <row r="134" spans="1:25">
      <c r="A134" s="23"/>
      <c r="B134" s="23"/>
      <c r="C134" s="23"/>
      <c r="D134" s="23"/>
      <c r="E134" s="23"/>
      <c r="F134" s="23"/>
      <c r="G134" s="23"/>
      <c r="H134" s="23"/>
      <c r="I134" s="142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</row>
    <row r="135" spans="1:25">
      <c r="A135" s="23"/>
      <c r="B135" s="23"/>
      <c r="C135" s="23"/>
      <c r="D135" s="23"/>
      <c r="E135" s="23"/>
      <c r="F135" s="23"/>
      <c r="G135" s="23"/>
      <c r="H135" s="23"/>
      <c r="I135" s="142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</row>
    <row r="136" spans="1:25">
      <c r="A136" s="23"/>
      <c r="B136" s="23"/>
      <c r="C136" s="23"/>
      <c r="D136" s="23"/>
      <c r="E136" s="23"/>
      <c r="F136" s="23"/>
      <c r="G136" s="23"/>
      <c r="H136" s="23"/>
      <c r="I136" s="142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</row>
    <row r="137" spans="1:25">
      <c r="A137" s="23"/>
      <c r="B137" s="23"/>
      <c r="C137" s="23"/>
      <c r="D137" s="23"/>
      <c r="E137" s="23"/>
      <c r="F137" s="23"/>
      <c r="G137" s="23"/>
      <c r="H137" s="23"/>
      <c r="I137" s="142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</row>
    <row r="138" spans="1:25">
      <c r="A138" s="23"/>
      <c r="B138" s="23"/>
      <c r="C138" s="23"/>
      <c r="D138" s="23"/>
      <c r="E138" s="23"/>
      <c r="F138" s="23"/>
      <c r="G138" s="23"/>
      <c r="H138" s="23"/>
      <c r="I138" s="142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</row>
    <row r="139" spans="1:25">
      <c r="A139" s="23"/>
      <c r="B139" s="23"/>
      <c r="C139" s="23"/>
      <c r="D139" s="23"/>
      <c r="E139" s="23"/>
      <c r="F139" s="23"/>
      <c r="G139" s="23"/>
      <c r="H139" s="23"/>
      <c r="I139" s="142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</row>
    <row r="140" spans="1:25">
      <c r="A140" s="23"/>
      <c r="B140" s="23"/>
      <c r="C140" s="23"/>
      <c r="D140" s="23"/>
      <c r="E140" s="23"/>
      <c r="F140" s="23"/>
      <c r="G140" s="23"/>
      <c r="H140" s="23"/>
      <c r="I140" s="142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</row>
    <row r="141" spans="1:25">
      <c r="A141" s="23"/>
      <c r="B141" s="23"/>
      <c r="C141" s="23"/>
      <c r="D141" s="23"/>
      <c r="E141" s="23"/>
      <c r="F141" s="23"/>
      <c r="G141" s="23"/>
      <c r="H141" s="23"/>
      <c r="I141" s="142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</row>
    <row r="142" spans="1:25">
      <c r="A142" s="23"/>
      <c r="B142" s="23"/>
      <c r="C142" s="23"/>
      <c r="D142" s="23"/>
      <c r="E142" s="23"/>
      <c r="F142" s="23"/>
      <c r="G142" s="23"/>
      <c r="H142" s="23"/>
      <c r="I142" s="142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</row>
    <row r="143" spans="1:25">
      <c r="A143" s="23"/>
      <c r="B143" s="23"/>
      <c r="C143" s="23"/>
      <c r="D143" s="23"/>
      <c r="E143" s="23"/>
      <c r="F143" s="23"/>
      <c r="G143" s="23"/>
      <c r="H143" s="23"/>
      <c r="I143" s="142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</row>
    <row r="144" spans="1:25">
      <c r="A144" s="23"/>
      <c r="B144" s="23"/>
      <c r="C144" s="23"/>
      <c r="D144" s="23"/>
      <c r="E144" s="23"/>
      <c r="F144" s="23"/>
      <c r="G144" s="23"/>
      <c r="H144" s="23"/>
      <c r="I144" s="142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</row>
    <row r="145" spans="1:25">
      <c r="A145" s="23"/>
      <c r="B145" s="23"/>
      <c r="C145" s="23"/>
      <c r="D145" s="23"/>
      <c r="E145" s="23"/>
      <c r="F145" s="23"/>
      <c r="G145" s="23"/>
      <c r="H145" s="23"/>
      <c r="I145" s="142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</row>
    <row r="146" spans="1:25">
      <c r="A146" s="23"/>
      <c r="B146" s="23"/>
      <c r="C146" s="23"/>
      <c r="D146" s="23"/>
      <c r="E146" s="23"/>
      <c r="F146" s="23"/>
      <c r="G146" s="23"/>
      <c r="H146" s="23"/>
      <c r="I146" s="142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</row>
    <row r="147" spans="1:25">
      <c r="A147" s="23"/>
      <c r="B147" s="23"/>
      <c r="C147" s="23"/>
      <c r="D147" s="23"/>
      <c r="E147" s="23"/>
      <c r="F147" s="23"/>
      <c r="G147" s="23"/>
      <c r="H147" s="23"/>
      <c r="I147" s="142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</row>
    <row r="148" spans="1:25">
      <c r="A148" s="23"/>
      <c r="B148" s="23"/>
      <c r="C148" s="23"/>
      <c r="D148" s="23"/>
      <c r="E148" s="23"/>
      <c r="F148" s="23"/>
      <c r="G148" s="23"/>
      <c r="H148" s="23"/>
      <c r="I148" s="142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</row>
    <row r="149" spans="1:25">
      <c r="A149" s="23"/>
      <c r="B149" s="23"/>
      <c r="C149" s="23"/>
      <c r="D149" s="23"/>
      <c r="E149" s="23"/>
      <c r="F149" s="23"/>
      <c r="G149" s="23"/>
      <c r="H149" s="23"/>
      <c r="I149" s="142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</row>
    <row r="150" spans="1:25">
      <c r="A150" s="23"/>
      <c r="B150" s="23"/>
      <c r="C150" s="23"/>
      <c r="D150" s="23"/>
      <c r="E150" s="23"/>
      <c r="F150" s="23"/>
      <c r="G150" s="23"/>
      <c r="H150" s="23"/>
      <c r="I150" s="142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</row>
    <row r="151" spans="1:25">
      <c r="A151" s="23"/>
      <c r="B151" s="23"/>
      <c r="C151" s="23"/>
      <c r="D151" s="23"/>
      <c r="E151" s="23"/>
      <c r="F151" s="23"/>
      <c r="G151" s="23"/>
      <c r="H151" s="23"/>
      <c r="I151" s="142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</row>
    <row r="152" spans="1:25">
      <c r="A152" s="23"/>
      <c r="B152" s="23"/>
      <c r="C152" s="23"/>
      <c r="D152" s="23"/>
      <c r="E152" s="23"/>
      <c r="F152" s="23"/>
      <c r="G152" s="23"/>
      <c r="H152" s="23"/>
      <c r="I152" s="142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</row>
    <row r="153" spans="1:25">
      <c r="A153" s="23"/>
      <c r="B153" s="23"/>
      <c r="C153" s="23"/>
      <c r="D153" s="23"/>
      <c r="E153" s="23"/>
      <c r="F153" s="23"/>
      <c r="G153" s="23"/>
      <c r="H153" s="23"/>
      <c r="I153" s="142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</row>
    <row r="154" spans="1:25">
      <c r="A154" s="23"/>
      <c r="B154" s="23"/>
      <c r="C154" s="23"/>
      <c r="D154" s="23"/>
      <c r="E154" s="23"/>
      <c r="F154" s="23"/>
      <c r="G154" s="23"/>
      <c r="H154" s="23"/>
      <c r="I154" s="142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</row>
    <row r="155" spans="1:25">
      <c r="A155" s="23"/>
      <c r="B155" s="23"/>
      <c r="C155" s="23"/>
      <c r="D155" s="23"/>
      <c r="E155" s="23"/>
      <c r="F155" s="23"/>
      <c r="G155" s="23"/>
      <c r="H155" s="23"/>
      <c r="I155" s="142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</row>
    <row r="156" spans="1:25">
      <c r="A156" s="23"/>
      <c r="B156" s="23"/>
      <c r="C156" s="23"/>
      <c r="D156" s="23"/>
      <c r="E156" s="23"/>
      <c r="F156" s="23"/>
      <c r="G156" s="23"/>
      <c r="H156" s="23"/>
      <c r="I156" s="142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</row>
    <row r="157" spans="1:25">
      <c r="A157" s="23"/>
      <c r="B157" s="23"/>
      <c r="C157" s="23"/>
      <c r="D157" s="23"/>
      <c r="E157" s="23"/>
      <c r="F157" s="23"/>
      <c r="G157" s="23"/>
      <c r="H157" s="23"/>
      <c r="I157" s="142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</row>
    <row r="158" spans="1:25">
      <c r="A158" s="23"/>
      <c r="B158" s="23"/>
      <c r="C158" s="23"/>
      <c r="D158" s="23"/>
      <c r="E158" s="23"/>
      <c r="F158" s="23"/>
      <c r="G158" s="23"/>
      <c r="H158" s="23"/>
      <c r="I158" s="142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</row>
    <row r="159" spans="1:25">
      <c r="A159" s="23"/>
      <c r="B159" s="23"/>
      <c r="C159" s="23"/>
      <c r="D159" s="23"/>
      <c r="E159" s="23"/>
      <c r="F159" s="23"/>
      <c r="G159" s="23"/>
      <c r="H159" s="23"/>
      <c r="I159" s="142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</row>
    <row r="160" spans="1:25">
      <c r="A160" s="23"/>
      <c r="B160" s="23"/>
      <c r="C160" s="23"/>
      <c r="D160" s="23"/>
      <c r="E160" s="23"/>
      <c r="F160" s="23"/>
      <c r="G160" s="23"/>
      <c r="H160" s="23"/>
      <c r="I160" s="142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</row>
    <row r="161" spans="1:25">
      <c r="A161" s="23"/>
      <c r="B161" s="23"/>
      <c r="C161" s="23"/>
      <c r="D161" s="23"/>
      <c r="E161" s="23"/>
      <c r="F161" s="23"/>
      <c r="G161" s="23"/>
      <c r="H161" s="23"/>
      <c r="I161" s="142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</row>
    <row r="162" spans="1:25">
      <c r="A162" s="23"/>
      <c r="B162" s="23"/>
      <c r="C162" s="23"/>
      <c r="D162" s="23"/>
      <c r="E162" s="23"/>
      <c r="F162" s="23"/>
      <c r="G162" s="23"/>
      <c r="H162" s="23"/>
      <c r="I162" s="142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</row>
    <row r="163" spans="1:25">
      <c r="A163" s="23"/>
      <c r="B163" s="23"/>
      <c r="C163" s="23"/>
      <c r="D163" s="23"/>
      <c r="E163" s="23"/>
      <c r="F163" s="23"/>
      <c r="G163" s="23"/>
      <c r="H163" s="23"/>
      <c r="I163" s="142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</row>
    <row r="164" spans="1:25">
      <c r="A164" s="23"/>
      <c r="B164" s="23"/>
      <c r="C164" s="23"/>
      <c r="D164" s="23"/>
      <c r="E164" s="23"/>
      <c r="F164" s="23"/>
      <c r="G164" s="23"/>
      <c r="H164" s="23"/>
      <c r="I164" s="142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</row>
    <row r="165" spans="1:25">
      <c r="A165" s="23"/>
      <c r="B165" s="23"/>
      <c r="C165" s="23"/>
      <c r="D165" s="23"/>
      <c r="E165" s="23"/>
      <c r="F165" s="23"/>
      <c r="G165" s="23"/>
      <c r="H165" s="23"/>
      <c r="I165" s="142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</row>
    <row r="166" spans="1:25">
      <c r="A166" s="23"/>
      <c r="B166" s="23"/>
      <c r="C166" s="23"/>
      <c r="D166" s="23"/>
      <c r="E166" s="23"/>
      <c r="F166" s="23"/>
      <c r="G166" s="23"/>
      <c r="H166" s="23"/>
      <c r="I166" s="142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</row>
    <row r="167" spans="1:25">
      <c r="A167" s="23"/>
      <c r="B167" s="23"/>
      <c r="C167" s="23"/>
      <c r="D167" s="23"/>
      <c r="E167" s="23"/>
      <c r="F167" s="23"/>
      <c r="G167" s="23"/>
      <c r="H167" s="23"/>
      <c r="I167" s="142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</row>
    <row r="168" spans="1:25">
      <c r="A168" s="23"/>
      <c r="B168" s="23"/>
      <c r="C168" s="23"/>
      <c r="D168" s="23"/>
      <c r="E168" s="23"/>
      <c r="F168" s="23"/>
      <c r="G168" s="23"/>
      <c r="H168" s="23"/>
      <c r="I168" s="142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</row>
    <row r="169" spans="1:25">
      <c r="A169" s="23"/>
      <c r="B169" s="23"/>
      <c r="C169" s="23"/>
      <c r="D169" s="23"/>
      <c r="E169" s="23"/>
      <c r="F169" s="23"/>
      <c r="G169" s="23"/>
      <c r="H169" s="23"/>
      <c r="I169" s="142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</row>
    <row r="170" spans="1:25">
      <c r="A170" s="23"/>
      <c r="B170" s="23"/>
      <c r="C170" s="23"/>
      <c r="D170" s="23"/>
      <c r="E170" s="23"/>
      <c r="F170" s="23"/>
      <c r="G170" s="23"/>
      <c r="H170" s="23"/>
      <c r="I170" s="142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</row>
    <row r="171" spans="1:25">
      <c r="A171" s="23"/>
      <c r="B171" s="23"/>
      <c r="C171" s="23"/>
      <c r="D171" s="23"/>
      <c r="E171" s="23"/>
      <c r="F171" s="23"/>
      <c r="G171" s="23"/>
      <c r="H171" s="23"/>
      <c r="I171" s="142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</row>
    <row r="172" spans="1:25">
      <c r="A172" s="23"/>
      <c r="B172" s="23"/>
      <c r="C172" s="23"/>
      <c r="D172" s="23"/>
      <c r="E172" s="23"/>
      <c r="F172" s="23"/>
      <c r="G172" s="23"/>
      <c r="H172" s="23"/>
      <c r="I172" s="142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</row>
    <row r="173" spans="1:25">
      <c r="A173" s="23"/>
      <c r="B173" s="23"/>
      <c r="C173" s="23"/>
      <c r="D173" s="23"/>
      <c r="E173" s="23"/>
      <c r="F173" s="23"/>
      <c r="G173" s="23"/>
      <c r="H173" s="23"/>
      <c r="I173" s="142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</row>
    <row r="174" spans="1:25">
      <c r="A174" s="23"/>
      <c r="B174" s="23"/>
      <c r="C174" s="23"/>
      <c r="D174" s="23"/>
      <c r="E174" s="23"/>
      <c r="F174" s="23"/>
      <c r="G174" s="23"/>
      <c r="H174" s="23"/>
      <c r="I174" s="142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</row>
    <row r="175" spans="1:25">
      <c r="A175" s="23"/>
      <c r="B175" s="23"/>
      <c r="C175" s="23"/>
      <c r="D175" s="23"/>
      <c r="E175" s="23"/>
      <c r="F175" s="23"/>
      <c r="G175" s="23"/>
      <c r="H175" s="23"/>
      <c r="I175" s="142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</row>
    <row r="176" spans="1:25">
      <c r="A176" s="23"/>
      <c r="B176" s="23"/>
      <c r="C176" s="23"/>
      <c r="D176" s="23"/>
      <c r="E176" s="23"/>
      <c r="F176" s="23"/>
      <c r="G176" s="23"/>
      <c r="H176" s="23"/>
      <c r="I176" s="142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</row>
    <row r="177" spans="1:25">
      <c r="A177" s="23"/>
      <c r="B177" s="23"/>
      <c r="C177" s="23"/>
      <c r="D177" s="23"/>
      <c r="E177" s="23"/>
      <c r="F177" s="23"/>
      <c r="G177" s="23"/>
      <c r="H177" s="23"/>
      <c r="I177" s="142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</row>
    <row r="178" spans="1:25">
      <c r="A178" s="23"/>
      <c r="B178" s="23"/>
      <c r="C178" s="23"/>
      <c r="D178" s="23"/>
      <c r="E178" s="23"/>
      <c r="F178" s="23"/>
      <c r="G178" s="23"/>
      <c r="H178" s="23"/>
      <c r="I178" s="142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</row>
    <row r="179" spans="1:25">
      <c r="A179" s="23"/>
      <c r="B179" s="23"/>
      <c r="C179" s="23"/>
      <c r="D179" s="23"/>
      <c r="E179" s="23"/>
      <c r="F179" s="23"/>
      <c r="G179" s="23"/>
      <c r="H179" s="23"/>
      <c r="I179" s="142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</row>
    <row r="180" spans="1:25">
      <c r="A180" s="23"/>
      <c r="B180" s="23"/>
      <c r="C180" s="23"/>
      <c r="D180" s="23"/>
      <c r="E180" s="23"/>
      <c r="F180" s="23"/>
      <c r="G180" s="23"/>
      <c r="H180" s="23"/>
      <c r="I180" s="142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</row>
    <row r="181" spans="1:25">
      <c r="A181" s="23"/>
      <c r="B181" s="23"/>
      <c r="C181" s="23"/>
      <c r="D181" s="23"/>
      <c r="E181" s="23"/>
      <c r="F181" s="23"/>
      <c r="G181" s="23"/>
      <c r="H181" s="23"/>
      <c r="I181" s="142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</row>
    <row r="182" spans="1:25">
      <c r="A182" s="23"/>
      <c r="B182" s="23"/>
      <c r="C182" s="23"/>
      <c r="D182" s="23"/>
      <c r="E182" s="23"/>
      <c r="F182" s="23"/>
      <c r="G182" s="23"/>
      <c r="H182" s="23"/>
      <c r="I182" s="142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</row>
    <row r="183" spans="1:25">
      <c r="A183" s="23"/>
      <c r="B183" s="23"/>
      <c r="C183" s="23"/>
      <c r="D183" s="23"/>
      <c r="E183" s="23"/>
      <c r="F183" s="23"/>
      <c r="G183" s="23"/>
      <c r="H183" s="23"/>
      <c r="I183" s="142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</row>
    <row r="184" spans="1:25">
      <c r="A184" s="23"/>
      <c r="B184" s="23"/>
      <c r="C184" s="23"/>
      <c r="D184" s="23"/>
      <c r="E184" s="23"/>
      <c r="F184" s="23"/>
      <c r="G184" s="23"/>
      <c r="H184" s="23"/>
      <c r="I184" s="142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</row>
    <row r="185" spans="1:25">
      <c r="A185" s="23"/>
      <c r="B185" s="23"/>
      <c r="C185" s="23"/>
      <c r="D185" s="23"/>
      <c r="E185" s="23"/>
      <c r="F185" s="23"/>
      <c r="G185" s="23"/>
      <c r="H185" s="23"/>
      <c r="I185" s="142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</row>
    <row r="186" spans="1:25">
      <c r="A186" s="23"/>
      <c r="B186" s="23"/>
      <c r="C186" s="23"/>
      <c r="D186" s="23"/>
      <c r="E186" s="23"/>
      <c r="F186" s="23"/>
      <c r="G186" s="23"/>
      <c r="H186" s="23"/>
      <c r="I186" s="142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</row>
    <row r="187" spans="1:25">
      <c r="A187" s="23"/>
      <c r="B187" s="23"/>
      <c r="C187" s="23"/>
      <c r="D187" s="23"/>
      <c r="E187" s="23"/>
      <c r="F187" s="23"/>
      <c r="G187" s="23"/>
      <c r="H187" s="23"/>
      <c r="I187" s="142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</row>
    <row r="188" spans="1:25">
      <c r="A188" s="23"/>
      <c r="B188" s="23"/>
      <c r="C188" s="23"/>
      <c r="D188" s="23"/>
      <c r="E188" s="23"/>
      <c r="F188" s="23"/>
      <c r="G188" s="23"/>
      <c r="H188" s="23"/>
      <c r="I188" s="142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</row>
    <row r="189" spans="1:25">
      <c r="A189" s="23"/>
      <c r="B189" s="23"/>
      <c r="C189" s="23"/>
      <c r="D189" s="23"/>
      <c r="E189" s="23"/>
      <c r="F189" s="23"/>
      <c r="G189" s="23"/>
      <c r="H189" s="23"/>
      <c r="I189" s="142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</row>
    <row r="190" spans="1:25">
      <c r="A190" s="23"/>
      <c r="B190" s="23"/>
      <c r="C190" s="23"/>
      <c r="D190" s="23"/>
      <c r="E190" s="23"/>
      <c r="F190" s="23"/>
      <c r="G190" s="23"/>
      <c r="H190" s="23"/>
      <c r="I190" s="142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</row>
    <row r="191" spans="1:25">
      <c r="A191" s="23"/>
      <c r="B191" s="23"/>
      <c r="C191" s="23"/>
      <c r="D191" s="23"/>
      <c r="E191" s="23"/>
      <c r="F191" s="23"/>
      <c r="G191" s="23"/>
      <c r="H191" s="23"/>
      <c r="I191" s="142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</row>
    <row r="192" spans="1:25">
      <c r="A192" s="23"/>
      <c r="B192" s="23"/>
      <c r="C192" s="23"/>
      <c r="D192" s="23"/>
      <c r="E192" s="23"/>
      <c r="F192" s="23"/>
      <c r="G192" s="23"/>
      <c r="H192" s="23"/>
      <c r="I192" s="142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</row>
    <row r="193" spans="1:25">
      <c r="A193" s="23"/>
      <c r="B193" s="23"/>
      <c r="C193" s="23"/>
      <c r="D193" s="23"/>
      <c r="E193" s="23"/>
      <c r="F193" s="23"/>
      <c r="G193" s="23"/>
      <c r="H193" s="23"/>
      <c r="I193" s="142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</row>
    <row r="194" spans="1:25">
      <c r="A194" s="23"/>
      <c r="B194" s="23"/>
      <c r="C194" s="23"/>
      <c r="D194" s="23"/>
      <c r="E194" s="23"/>
      <c r="F194" s="23"/>
      <c r="G194" s="23"/>
      <c r="H194" s="23"/>
      <c r="I194" s="142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</row>
    <row r="195" spans="1:25">
      <c r="A195" s="23"/>
      <c r="B195" s="23"/>
      <c r="C195" s="23"/>
      <c r="D195" s="23"/>
      <c r="E195" s="23"/>
      <c r="F195" s="23"/>
      <c r="G195" s="23"/>
      <c r="H195" s="23"/>
      <c r="I195" s="142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</row>
    <row r="196" spans="1:25">
      <c r="A196" s="23"/>
      <c r="B196" s="23"/>
      <c r="C196" s="23"/>
      <c r="D196" s="23"/>
      <c r="E196" s="23"/>
      <c r="F196" s="23"/>
      <c r="G196" s="23"/>
      <c r="H196" s="23"/>
      <c r="I196" s="142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</row>
    <row r="197" spans="1:25">
      <c r="A197" s="23"/>
      <c r="B197" s="23"/>
      <c r="C197" s="23"/>
      <c r="D197" s="23"/>
      <c r="E197" s="23"/>
      <c r="F197" s="23"/>
      <c r="G197" s="23"/>
      <c r="H197" s="23"/>
      <c r="I197" s="142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</row>
    <row r="198" spans="1:25">
      <c r="A198" s="23"/>
      <c r="B198" s="23"/>
      <c r="C198" s="23"/>
      <c r="D198" s="23"/>
      <c r="E198" s="23"/>
      <c r="F198" s="23"/>
      <c r="G198" s="23"/>
      <c r="H198" s="23"/>
      <c r="I198" s="142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</row>
    <row r="199" spans="1:25">
      <c r="A199" s="23"/>
      <c r="B199" s="23"/>
      <c r="C199" s="23"/>
      <c r="D199" s="23"/>
      <c r="E199" s="23"/>
      <c r="F199" s="23"/>
      <c r="G199" s="23"/>
      <c r="H199" s="23"/>
      <c r="I199" s="142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</row>
    <row r="200" spans="1:25">
      <c r="A200" s="23"/>
      <c r="B200" s="23"/>
      <c r="C200" s="23"/>
      <c r="D200" s="23"/>
      <c r="E200" s="23"/>
      <c r="F200" s="23"/>
      <c r="G200" s="23"/>
      <c r="H200" s="23"/>
      <c r="I200" s="142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</row>
    <row r="201" spans="1:25">
      <c r="A201" s="23"/>
      <c r="B201" s="23"/>
      <c r="C201" s="23"/>
      <c r="D201" s="23"/>
      <c r="E201" s="23"/>
      <c r="F201" s="23"/>
      <c r="G201" s="23"/>
      <c r="H201" s="23"/>
      <c r="I201" s="142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</row>
    <row r="202" spans="1:25">
      <c r="A202" s="23"/>
      <c r="B202" s="23"/>
      <c r="C202" s="23"/>
      <c r="D202" s="23"/>
      <c r="E202" s="23"/>
      <c r="F202" s="23"/>
      <c r="G202" s="23"/>
      <c r="H202" s="23"/>
      <c r="I202" s="142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</row>
    <row r="203" spans="1:25">
      <c r="A203" s="23"/>
      <c r="B203" s="23"/>
      <c r="C203" s="23"/>
      <c r="D203" s="23"/>
      <c r="E203" s="23"/>
      <c r="F203" s="23"/>
      <c r="G203" s="23"/>
      <c r="H203" s="23"/>
      <c r="I203" s="142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</row>
    <row r="204" spans="1:25">
      <c r="A204" s="23"/>
      <c r="B204" s="23"/>
      <c r="C204" s="23"/>
      <c r="D204" s="23"/>
      <c r="E204" s="23"/>
      <c r="F204" s="23"/>
      <c r="G204" s="23"/>
      <c r="H204" s="23"/>
      <c r="I204" s="142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</row>
    <row r="205" spans="1:25">
      <c r="A205" s="23"/>
      <c r="B205" s="23"/>
      <c r="C205" s="23"/>
      <c r="D205" s="23"/>
      <c r="E205" s="23"/>
      <c r="F205" s="23"/>
      <c r="G205" s="23"/>
      <c r="H205" s="23"/>
      <c r="I205" s="142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</row>
    <row r="206" spans="1:25">
      <c r="A206" s="23"/>
      <c r="B206" s="23"/>
      <c r="C206" s="23"/>
      <c r="D206" s="23"/>
      <c r="E206" s="23"/>
      <c r="F206" s="23"/>
      <c r="G206" s="23"/>
      <c r="H206" s="23"/>
      <c r="I206" s="142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</row>
    <row r="207" spans="1:25">
      <c r="A207" s="23"/>
      <c r="B207" s="23"/>
      <c r="C207" s="23"/>
      <c r="D207" s="23"/>
      <c r="E207" s="23"/>
      <c r="F207" s="23"/>
      <c r="G207" s="23"/>
      <c r="H207" s="23"/>
      <c r="I207" s="142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</row>
    <row r="208" spans="1:25">
      <c r="A208" s="23"/>
      <c r="B208" s="23"/>
      <c r="C208" s="23"/>
      <c r="D208" s="23"/>
      <c r="E208" s="23"/>
      <c r="F208" s="23"/>
      <c r="G208" s="23"/>
      <c r="H208" s="23"/>
      <c r="I208" s="142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</row>
    <row r="209" spans="1:25">
      <c r="A209" s="23"/>
      <c r="B209" s="23"/>
      <c r="C209" s="23"/>
      <c r="D209" s="23"/>
      <c r="E209" s="23"/>
      <c r="F209" s="23"/>
      <c r="G209" s="23"/>
      <c r="H209" s="23"/>
      <c r="I209" s="142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</row>
    <row r="210" spans="1:25">
      <c r="A210" s="23"/>
      <c r="B210" s="23"/>
      <c r="C210" s="23"/>
      <c r="D210" s="23"/>
      <c r="E210" s="23"/>
      <c r="F210" s="23"/>
      <c r="G210" s="23"/>
      <c r="H210" s="23"/>
      <c r="I210" s="142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</row>
    <row r="211" spans="1:25">
      <c r="A211" s="23"/>
      <c r="B211" s="23"/>
      <c r="C211" s="23"/>
      <c r="D211" s="23"/>
      <c r="E211" s="23"/>
      <c r="F211" s="23"/>
      <c r="G211" s="23"/>
      <c r="H211" s="23"/>
      <c r="I211" s="142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</row>
    <row r="212" spans="1:25">
      <c r="A212" s="23"/>
      <c r="B212" s="23"/>
      <c r="C212" s="23"/>
      <c r="D212" s="23"/>
      <c r="E212" s="23"/>
      <c r="F212" s="23"/>
      <c r="G212" s="23"/>
      <c r="H212" s="23"/>
      <c r="I212" s="142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</row>
    <row r="213" spans="1:25">
      <c r="A213" s="23"/>
      <c r="B213" s="23"/>
      <c r="C213" s="23"/>
      <c r="D213" s="23"/>
      <c r="E213" s="23"/>
      <c r="F213" s="23"/>
      <c r="G213" s="23"/>
      <c r="H213" s="23"/>
      <c r="I213" s="142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</row>
    <row r="214" spans="1:25">
      <c r="A214" s="23"/>
      <c r="B214" s="23"/>
      <c r="C214" s="23"/>
      <c r="D214" s="23"/>
      <c r="E214" s="23"/>
      <c r="F214" s="23"/>
      <c r="G214" s="23"/>
      <c r="H214" s="23"/>
      <c r="I214" s="142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</row>
    <row r="215" spans="1:25">
      <c r="A215" s="23"/>
      <c r="B215" s="23"/>
      <c r="C215" s="23"/>
      <c r="D215" s="23"/>
      <c r="E215" s="23"/>
      <c r="F215" s="23"/>
      <c r="G215" s="23"/>
      <c r="H215" s="23"/>
      <c r="I215" s="142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</row>
    <row r="216" spans="1:25">
      <c r="A216" s="23"/>
      <c r="B216" s="23"/>
      <c r="C216" s="23"/>
      <c r="D216" s="23"/>
      <c r="E216" s="23"/>
      <c r="F216" s="23"/>
      <c r="G216" s="23"/>
      <c r="H216" s="23"/>
      <c r="I216" s="142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</row>
    <row r="217" spans="1:25">
      <c r="A217" s="23"/>
      <c r="B217" s="23"/>
      <c r="C217" s="23"/>
      <c r="D217" s="23"/>
      <c r="E217" s="23"/>
      <c r="F217" s="23"/>
      <c r="G217" s="23"/>
      <c r="H217" s="23"/>
      <c r="I217" s="142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</row>
    <row r="218" spans="1:25">
      <c r="A218" s="23"/>
      <c r="B218" s="23"/>
      <c r="C218" s="23"/>
      <c r="D218" s="23"/>
      <c r="E218" s="23"/>
      <c r="F218" s="23"/>
      <c r="G218" s="23"/>
      <c r="H218" s="23"/>
      <c r="I218" s="142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</row>
    <row r="219" spans="1:25">
      <c r="A219" s="23"/>
      <c r="B219" s="23"/>
      <c r="C219" s="23"/>
      <c r="D219" s="23"/>
      <c r="E219" s="23"/>
      <c r="F219" s="23"/>
      <c r="G219" s="23"/>
      <c r="H219" s="23"/>
      <c r="I219" s="142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</row>
    <row r="220" spans="1:25">
      <c r="A220" s="23"/>
      <c r="B220" s="23"/>
      <c r="C220" s="23"/>
      <c r="D220" s="23"/>
      <c r="E220" s="23"/>
      <c r="F220" s="23"/>
      <c r="G220" s="23"/>
      <c r="H220" s="23"/>
      <c r="I220" s="142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</row>
    <row r="221" spans="1:25">
      <c r="A221" s="23"/>
      <c r="B221" s="23"/>
      <c r="C221" s="23"/>
      <c r="D221" s="23"/>
      <c r="E221" s="23"/>
      <c r="F221" s="23"/>
      <c r="G221" s="23"/>
      <c r="H221" s="23"/>
      <c r="I221" s="142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</row>
    <row r="222" spans="1:25">
      <c r="A222" s="23"/>
      <c r="B222" s="23"/>
      <c r="C222" s="23"/>
      <c r="D222" s="23"/>
      <c r="E222" s="23"/>
      <c r="F222" s="23"/>
      <c r="G222" s="23"/>
      <c r="H222" s="23"/>
      <c r="I222" s="142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</row>
    <row r="223" spans="1:25">
      <c r="A223" s="23"/>
      <c r="B223" s="23"/>
      <c r="C223" s="23"/>
      <c r="D223" s="23"/>
      <c r="E223" s="23"/>
      <c r="F223" s="23"/>
      <c r="G223" s="23"/>
      <c r="H223" s="23"/>
      <c r="I223" s="142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</row>
    <row r="224" spans="1:25">
      <c r="A224" s="23"/>
      <c r="B224" s="23"/>
      <c r="C224" s="23"/>
      <c r="D224" s="23"/>
      <c r="E224" s="23"/>
      <c r="F224" s="23"/>
      <c r="G224" s="23"/>
      <c r="H224" s="23"/>
      <c r="I224" s="142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</row>
    <row r="225" spans="1:25">
      <c r="A225" s="23"/>
      <c r="B225" s="23"/>
      <c r="C225" s="23"/>
      <c r="D225" s="23"/>
      <c r="E225" s="23"/>
      <c r="F225" s="23"/>
      <c r="G225" s="23"/>
      <c r="H225" s="23"/>
      <c r="I225" s="142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</row>
    <row r="226" spans="1:25">
      <c r="A226" s="23"/>
      <c r="B226" s="23"/>
      <c r="C226" s="23"/>
      <c r="D226" s="23"/>
      <c r="E226" s="23"/>
      <c r="F226" s="23"/>
      <c r="G226" s="23"/>
      <c r="H226" s="23"/>
      <c r="I226" s="142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</row>
    <row r="227" spans="1:25">
      <c r="A227" s="23"/>
      <c r="B227" s="23"/>
      <c r="C227" s="23"/>
      <c r="D227" s="23"/>
      <c r="E227" s="23"/>
      <c r="F227" s="23"/>
      <c r="G227" s="23"/>
      <c r="H227" s="23"/>
      <c r="I227" s="142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</row>
    <row r="228" spans="1:25">
      <c r="A228" s="23"/>
      <c r="B228" s="23"/>
      <c r="C228" s="23"/>
      <c r="D228" s="23"/>
      <c r="E228" s="23"/>
      <c r="F228" s="23"/>
      <c r="G228" s="23"/>
      <c r="H228" s="23"/>
      <c r="I228" s="142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</row>
    <row r="229" spans="1:25">
      <c r="A229" s="23"/>
      <c r="B229" s="23"/>
      <c r="C229" s="23"/>
      <c r="D229" s="23"/>
      <c r="E229" s="23"/>
      <c r="F229" s="23"/>
      <c r="G229" s="23"/>
      <c r="H229" s="23"/>
      <c r="I229" s="142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</row>
    <row r="230" spans="1:25">
      <c r="A230" s="23"/>
      <c r="B230" s="23"/>
      <c r="C230" s="23"/>
      <c r="D230" s="23"/>
      <c r="E230" s="23"/>
      <c r="F230" s="23"/>
      <c r="G230" s="23"/>
      <c r="H230" s="23"/>
      <c r="I230" s="142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</row>
    <row r="231" spans="1:25">
      <c r="A231" s="23"/>
      <c r="B231" s="23"/>
      <c r="C231" s="23"/>
      <c r="D231" s="23"/>
      <c r="E231" s="23"/>
      <c r="F231" s="23"/>
      <c r="G231" s="23"/>
      <c r="H231" s="23"/>
      <c r="I231" s="142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</row>
    <row r="232" spans="1:25">
      <c r="A232" s="23"/>
      <c r="B232" s="23"/>
      <c r="C232" s="23"/>
      <c r="D232" s="23"/>
      <c r="E232" s="23"/>
      <c r="F232" s="23"/>
      <c r="G232" s="23"/>
      <c r="H232" s="23"/>
      <c r="I232" s="142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</row>
    <row r="233" spans="1:25">
      <c r="A233" s="23"/>
      <c r="B233" s="23"/>
      <c r="C233" s="23"/>
      <c r="D233" s="23"/>
      <c r="E233" s="23"/>
      <c r="F233" s="23"/>
      <c r="G233" s="23"/>
      <c r="H233" s="23"/>
      <c r="I233" s="142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</row>
    <row r="234" spans="1:25">
      <c r="A234" s="23"/>
      <c r="B234" s="23"/>
      <c r="C234" s="23"/>
      <c r="D234" s="23"/>
      <c r="E234" s="23"/>
      <c r="F234" s="23"/>
      <c r="G234" s="23"/>
      <c r="H234" s="23"/>
      <c r="I234" s="142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</row>
    <row r="235" spans="1:25">
      <c r="A235" s="23"/>
      <c r="B235" s="23"/>
      <c r="C235" s="23"/>
      <c r="D235" s="23"/>
      <c r="E235" s="23"/>
      <c r="F235" s="23"/>
      <c r="G235" s="23"/>
      <c r="H235" s="23"/>
      <c r="I235" s="142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</row>
    <row r="236" spans="1:25">
      <c r="A236" s="23"/>
      <c r="B236" s="23"/>
      <c r="C236" s="23"/>
      <c r="D236" s="23"/>
      <c r="E236" s="23"/>
      <c r="F236" s="23"/>
      <c r="G236" s="23"/>
      <c r="H236" s="23"/>
      <c r="I236" s="142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</row>
    <row r="237" spans="1:25">
      <c r="A237" s="23"/>
      <c r="B237" s="23"/>
      <c r="C237" s="23"/>
      <c r="D237" s="23"/>
      <c r="E237" s="23"/>
      <c r="F237" s="23"/>
      <c r="G237" s="23"/>
      <c r="H237" s="23"/>
      <c r="I237" s="142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</row>
    <row r="238" spans="1:25">
      <c r="A238" s="23"/>
      <c r="B238" s="23"/>
      <c r="C238" s="23"/>
      <c r="D238" s="23"/>
      <c r="E238" s="23"/>
      <c r="F238" s="23"/>
      <c r="G238" s="23"/>
      <c r="H238" s="23"/>
      <c r="I238" s="142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</row>
    <row r="239" spans="1:25">
      <c r="A239" s="23"/>
      <c r="B239" s="23"/>
      <c r="C239" s="23"/>
      <c r="D239" s="23"/>
      <c r="E239" s="23"/>
      <c r="F239" s="23"/>
      <c r="G239" s="23"/>
      <c r="H239" s="23"/>
      <c r="I239" s="142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</row>
    <row r="240" spans="1:25">
      <c r="A240" s="23"/>
      <c r="B240" s="23"/>
      <c r="C240" s="23"/>
      <c r="D240" s="23"/>
      <c r="E240" s="23"/>
      <c r="F240" s="23"/>
      <c r="G240" s="23"/>
      <c r="H240" s="23"/>
      <c r="I240" s="142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</row>
    <row r="241" spans="1:25">
      <c r="A241" s="23"/>
      <c r="B241" s="23"/>
      <c r="C241" s="23"/>
      <c r="D241" s="23"/>
      <c r="E241" s="23"/>
      <c r="F241" s="23"/>
      <c r="G241" s="23"/>
      <c r="H241" s="23"/>
      <c r="I241" s="142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</row>
    <row r="242" spans="1:25">
      <c r="A242" s="23"/>
      <c r="B242" s="23"/>
      <c r="C242" s="23"/>
      <c r="D242" s="23"/>
      <c r="E242" s="23"/>
      <c r="F242" s="23"/>
      <c r="G242" s="23"/>
      <c r="H242" s="23"/>
      <c r="I242" s="142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</row>
    <row r="243" spans="1:25">
      <c r="A243" s="23"/>
      <c r="B243" s="23"/>
      <c r="C243" s="23"/>
      <c r="D243" s="23"/>
      <c r="E243" s="23"/>
      <c r="F243" s="23"/>
      <c r="G243" s="23"/>
      <c r="H243" s="23"/>
      <c r="I243" s="142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</row>
    <row r="244" spans="1:25">
      <c r="A244" s="23"/>
      <c r="B244" s="23"/>
      <c r="C244" s="23"/>
      <c r="D244" s="23"/>
      <c r="E244" s="23"/>
      <c r="F244" s="23"/>
      <c r="G244" s="23"/>
      <c r="H244" s="23"/>
      <c r="I244" s="142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</row>
    <row r="245" spans="1:25">
      <c r="A245" s="23"/>
      <c r="B245" s="23"/>
      <c r="C245" s="23"/>
      <c r="D245" s="23"/>
      <c r="E245" s="23"/>
      <c r="F245" s="23"/>
      <c r="G245" s="23"/>
      <c r="H245" s="23"/>
      <c r="I245" s="142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</row>
    <row r="246" spans="1:25">
      <c r="A246" s="23"/>
      <c r="B246" s="23"/>
      <c r="C246" s="23"/>
      <c r="D246" s="23"/>
      <c r="E246" s="23"/>
      <c r="F246" s="23"/>
      <c r="G246" s="23"/>
      <c r="H246" s="23"/>
      <c r="I246" s="142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</row>
    <row r="247" spans="1:25">
      <c r="A247" s="23"/>
      <c r="B247" s="23"/>
      <c r="C247" s="23"/>
      <c r="D247" s="23"/>
      <c r="E247" s="23"/>
      <c r="F247" s="23"/>
      <c r="G247" s="23"/>
      <c r="H247" s="23"/>
      <c r="I247" s="142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</row>
    <row r="248" spans="1:25">
      <c r="A248" s="23"/>
      <c r="B248" s="23"/>
      <c r="C248" s="23"/>
      <c r="D248" s="23"/>
      <c r="E248" s="23"/>
      <c r="F248" s="23"/>
      <c r="G248" s="23"/>
      <c r="H248" s="23"/>
      <c r="I248" s="142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</row>
    <row r="249" spans="1:25">
      <c r="A249" s="23"/>
      <c r="B249" s="23"/>
      <c r="C249" s="23"/>
      <c r="D249" s="23"/>
      <c r="E249" s="23"/>
      <c r="F249" s="23"/>
      <c r="G249" s="23"/>
      <c r="H249" s="23"/>
      <c r="I249" s="142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</row>
    <row r="250" spans="1:25">
      <c r="A250" s="23"/>
      <c r="B250" s="23"/>
      <c r="C250" s="23"/>
      <c r="D250" s="23"/>
      <c r="E250" s="23"/>
      <c r="F250" s="23"/>
      <c r="G250" s="23"/>
      <c r="H250" s="23"/>
      <c r="I250" s="142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</row>
    <row r="251" spans="1:25">
      <c r="A251" s="23"/>
      <c r="B251" s="23"/>
      <c r="C251" s="23"/>
      <c r="D251" s="23"/>
      <c r="E251" s="23"/>
      <c r="F251" s="23"/>
      <c r="G251" s="23"/>
      <c r="H251" s="23"/>
      <c r="I251" s="142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</row>
    <row r="252" spans="1:25">
      <c r="A252" s="23"/>
      <c r="B252" s="23"/>
      <c r="C252" s="23"/>
      <c r="D252" s="23"/>
      <c r="E252" s="23"/>
      <c r="F252" s="23"/>
      <c r="G252" s="23"/>
      <c r="H252" s="23"/>
      <c r="I252" s="142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</row>
    <row r="253" spans="1:25">
      <c r="A253" s="23"/>
      <c r="B253" s="23"/>
      <c r="C253" s="23"/>
      <c r="D253" s="23"/>
      <c r="E253" s="23"/>
      <c r="F253" s="23"/>
      <c r="G253" s="23"/>
      <c r="H253" s="23"/>
      <c r="I253" s="142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</row>
    <row r="254" spans="1:25">
      <c r="A254" s="23"/>
      <c r="B254" s="23"/>
      <c r="C254" s="23"/>
      <c r="D254" s="23"/>
      <c r="E254" s="23"/>
      <c r="F254" s="23"/>
      <c r="G254" s="23"/>
      <c r="H254" s="23"/>
      <c r="I254" s="142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</row>
    <row r="255" spans="1:25">
      <c r="A255" s="23"/>
      <c r="B255" s="23"/>
      <c r="C255" s="23"/>
      <c r="D255" s="23"/>
      <c r="E255" s="23"/>
      <c r="F255" s="23"/>
      <c r="G255" s="23"/>
      <c r="H255" s="23"/>
      <c r="I255" s="142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</row>
    <row r="256" spans="1:25">
      <c r="A256" s="23"/>
      <c r="B256" s="23"/>
      <c r="C256" s="23"/>
      <c r="D256" s="23"/>
      <c r="E256" s="23"/>
      <c r="F256" s="23"/>
      <c r="G256" s="23"/>
      <c r="H256" s="23"/>
      <c r="I256" s="142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</row>
    <row r="257" spans="1:25">
      <c r="A257" s="23"/>
      <c r="B257" s="23"/>
      <c r="C257" s="23"/>
      <c r="D257" s="23"/>
      <c r="E257" s="23"/>
      <c r="F257" s="23"/>
      <c r="G257" s="23"/>
      <c r="H257" s="23"/>
      <c r="I257" s="142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</row>
    <row r="258" spans="1:25">
      <c r="A258" s="23"/>
      <c r="B258" s="23"/>
      <c r="C258" s="23"/>
      <c r="D258" s="23"/>
      <c r="E258" s="23"/>
      <c r="F258" s="23"/>
      <c r="G258" s="23"/>
      <c r="H258" s="23"/>
      <c r="I258" s="142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</row>
    <row r="259" spans="1:25">
      <c r="A259" s="23"/>
      <c r="B259" s="23"/>
      <c r="C259" s="23"/>
      <c r="D259" s="23"/>
      <c r="E259" s="23"/>
      <c r="F259" s="23"/>
      <c r="G259" s="23"/>
      <c r="H259" s="23"/>
      <c r="I259" s="142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</row>
    <row r="260" spans="1:25">
      <c r="A260" s="23"/>
      <c r="B260" s="23"/>
      <c r="C260" s="23"/>
      <c r="D260" s="23"/>
      <c r="E260" s="23"/>
      <c r="F260" s="23"/>
      <c r="G260" s="23"/>
      <c r="H260" s="23"/>
      <c r="I260" s="142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</row>
    <row r="261" spans="1:25">
      <c r="A261" s="23"/>
      <c r="B261" s="23"/>
      <c r="C261" s="23"/>
      <c r="D261" s="23"/>
      <c r="E261" s="23"/>
      <c r="F261" s="23"/>
      <c r="G261" s="23"/>
      <c r="H261" s="23"/>
      <c r="I261" s="142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</row>
    <row r="262" spans="1:25">
      <c r="A262" s="23"/>
      <c r="B262" s="23"/>
      <c r="C262" s="23"/>
      <c r="D262" s="23"/>
      <c r="E262" s="23"/>
      <c r="F262" s="23"/>
      <c r="G262" s="23"/>
      <c r="H262" s="23"/>
      <c r="I262" s="142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</row>
    <row r="263" spans="1:25">
      <c r="A263" s="23"/>
      <c r="B263" s="23"/>
      <c r="C263" s="23"/>
      <c r="D263" s="23"/>
      <c r="E263" s="23"/>
      <c r="F263" s="23"/>
      <c r="G263" s="23"/>
      <c r="H263" s="23"/>
      <c r="I263" s="142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</row>
    <row r="264" spans="1:25">
      <c r="A264" s="23"/>
      <c r="B264" s="23"/>
      <c r="C264" s="23"/>
      <c r="D264" s="23"/>
      <c r="E264" s="23"/>
      <c r="F264" s="23"/>
      <c r="G264" s="23"/>
      <c r="H264" s="23"/>
      <c r="I264" s="142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</row>
    <row r="265" spans="1:25">
      <c r="A265" s="23"/>
      <c r="B265" s="23"/>
      <c r="C265" s="23"/>
      <c r="D265" s="23"/>
      <c r="E265" s="23"/>
      <c r="F265" s="23"/>
      <c r="G265" s="23"/>
      <c r="H265" s="23"/>
      <c r="I265" s="142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</row>
    <row r="266" spans="1:25">
      <c r="A266" s="23"/>
      <c r="B266" s="23"/>
      <c r="C266" s="23"/>
      <c r="D266" s="23"/>
      <c r="E266" s="23"/>
      <c r="F266" s="23"/>
      <c r="G266" s="23"/>
      <c r="H266" s="23"/>
      <c r="I266" s="142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</row>
    <row r="267" spans="1:25">
      <c r="A267" s="23"/>
      <c r="B267" s="23"/>
      <c r="C267" s="23"/>
      <c r="D267" s="23"/>
      <c r="E267" s="23"/>
      <c r="F267" s="23"/>
      <c r="G267" s="23"/>
      <c r="H267" s="23"/>
      <c r="I267" s="142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</row>
    <row r="268" spans="1:25">
      <c r="A268" s="23"/>
      <c r="B268" s="23"/>
      <c r="C268" s="23"/>
      <c r="D268" s="23"/>
      <c r="E268" s="23"/>
      <c r="F268" s="23"/>
      <c r="G268" s="23"/>
      <c r="H268" s="23"/>
      <c r="I268" s="142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</row>
    <row r="269" spans="1:25">
      <c r="A269" s="23"/>
      <c r="B269" s="23"/>
      <c r="C269" s="23"/>
      <c r="D269" s="23"/>
      <c r="E269" s="23"/>
      <c r="F269" s="23"/>
      <c r="G269" s="23"/>
      <c r="H269" s="23"/>
      <c r="I269" s="142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</row>
    <row r="270" spans="1:25">
      <c r="A270" s="23"/>
      <c r="B270" s="23"/>
      <c r="C270" s="23"/>
      <c r="D270" s="23"/>
      <c r="E270" s="23"/>
      <c r="F270" s="23"/>
      <c r="G270" s="23"/>
      <c r="H270" s="23"/>
      <c r="I270" s="142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</row>
    <row r="271" spans="1:25">
      <c r="A271" s="23"/>
      <c r="B271" s="23"/>
      <c r="C271" s="23"/>
      <c r="D271" s="23"/>
      <c r="E271" s="23"/>
      <c r="F271" s="23"/>
      <c r="G271" s="23"/>
      <c r="H271" s="23"/>
      <c r="I271" s="142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</row>
    <row r="272" spans="1:25">
      <c r="A272" s="23"/>
      <c r="B272" s="23"/>
      <c r="C272" s="23"/>
      <c r="D272" s="23"/>
      <c r="E272" s="23"/>
      <c r="F272" s="23"/>
      <c r="G272" s="23"/>
      <c r="H272" s="23"/>
      <c r="I272" s="142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</row>
    <row r="273" spans="1:25">
      <c r="A273" s="23"/>
      <c r="B273" s="23"/>
      <c r="C273" s="23"/>
      <c r="D273" s="23"/>
      <c r="E273" s="23"/>
      <c r="F273" s="23"/>
      <c r="G273" s="23"/>
      <c r="H273" s="23"/>
      <c r="I273" s="142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</row>
    <row r="274" spans="1:25">
      <c r="A274" s="23"/>
      <c r="B274" s="23"/>
      <c r="C274" s="23"/>
      <c r="D274" s="23"/>
      <c r="E274" s="23"/>
      <c r="F274" s="23"/>
      <c r="G274" s="23"/>
      <c r="H274" s="23"/>
      <c r="I274" s="142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</row>
    <row r="275" spans="1:25">
      <c r="A275" s="23"/>
      <c r="B275" s="23"/>
      <c r="C275" s="23"/>
      <c r="D275" s="23"/>
      <c r="E275" s="23"/>
      <c r="F275" s="23"/>
      <c r="G275" s="23"/>
      <c r="H275" s="23"/>
      <c r="I275" s="142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</row>
    <row r="276" spans="1:25">
      <c r="A276" s="23"/>
      <c r="B276" s="23"/>
      <c r="C276" s="23"/>
      <c r="D276" s="23"/>
      <c r="E276" s="23"/>
      <c r="F276" s="23"/>
      <c r="G276" s="23"/>
      <c r="H276" s="23"/>
      <c r="I276" s="142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</row>
    <row r="277" spans="1:25">
      <c r="A277" s="23"/>
      <c r="B277" s="23"/>
      <c r="C277" s="23"/>
      <c r="D277" s="23"/>
      <c r="E277" s="23"/>
      <c r="F277" s="23"/>
      <c r="G277" s="23"/>
      <c r="H277" s="23"/>
      <c r="I277" s="142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</row>
    <row r="278" spans="1:25">
      <c r="A278" s="23"/>
      <c r="B278" s="23"/>
      <c r="C278" s="23"/>
      <c r="D278" s="23"/>
      <c r="E278" s="23"/>
      <c r="F278" s="23"/>
      <c r="G278" s="23"/>
      <c r="H278" s="23"/>
      <c r="I278" s="142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</row>
    <row r="279" spans="1:25">
      <c r="A279" s="23"/>
      <c r="B279" s="23"/>
      <c r="C279" s="23"/>
      <c r="D279" s="23"/>
      <c r="E279" s="23"/>
      <c r="F279" s="23"/>
      <c r="G279" s="23"/>
      <c r="H279" s="23"/>
      <c r="I279" s="142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</row>
    <row r="280" spans="1:25">
      <c r="A280" s="23"/>
      <c r="B280" s="23"/>
      <c r="C280" s="23"/>
      <c r="D280" s="23"/>
      <c r="E280" s="23"/>
      <c r="F280" s="23"/>
      <c r="G280" s="23"/>
      <c r="H280" s="23"/>
      <c r="I280" s="142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</row>
    <row r="281" spans="1:25">
      <c r="A281" s="23"/>
      <c r="B281" s="23"/>
      <c r="C281" s="23"/>
      <c r="D281" s="23"/>
      <c r="E281" s="23"/>
      <c r="F281" s="23"/>
      <c r="G281" s="23"/>
      <c r="H281" s="23"/>
      <c r="I281" s="142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</row>
    <row r="282" spans="1:25">
      <c r="A282" s="23"/>
      <c r="B282" s="23"/>
      <c r="C282" s="23"/>
      <c r="D282" s="23"/>
      <c r="E282" s="23"/>
      <c r="F282" s="23"/>
      <c r="G282" s="23"/>
      <c r="H282" s="23"/>
      <c r="I282" s="142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</row>
    <row r="283" spans="1:25">
      <c r="A283" s="23"/>
      <c r="B283" s="23"/>
      <c r="C283" s="23"/>
      <c r="D283" s="23"/>
      <c r="E283" s="23"/>
      <c r="F283" s="23"/>
      <c r="G283" s="23"/>
      <c r="H283" s="23"/>
      <c r="I283" s="142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</row>
    <row r="284" spans="1:25">
      <c r="A284" s="23"/>
      <c r="B284" s="23"/>
      <c r="C284" s="23"/>
      <c r="D284" s="23"/>
      <c r="E284" s="23"/>
      <c r="F284" s="23"/>
      <c r="G284" s="23"/>
      <c r="H284" s="23"/>
      <c r="I284" s="142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</row>
    <row r="285" spans="1:25">
      <c r="A285" s="23"/>
      <c r="B285" s="23"/>
      <c r="C285" s="23"/>
      <c r="D285" s="23"/>
      <c r="E285" s="23"/>
      <c r="F285" s="23"/>
      <c r="G285" s="23"/>
      <c r="H285" s="23"/>
      <c r="I285" s="142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</row>
    <row r="286" spans="1:25">
      <c r="A286" s="23"/>
      <c r="B286" s="23"/>
      <c r="C286" s="23"/>
      <c r="D286" s="23"/>
      <c r="E286" s="23"/>
      <c r="F286" s="23"/>
      <c r="G286" s="23"/>
      <c r="H286" s="23"/>
      <c r="I286" s="142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</row>
    <row r="287" spans="1:25">
      <c r="A287" s="23"/>
      <c r="B287" s="23"/>
      <c r="C287" s="23"/>
      <c r="D287" s="23"/>
      <c r="E287" s="23"/>
      <c r="F287" s="23"/>
      <c r="G287" s="23"/>
      <c r="H287" s="23"/>
      <c r="I287" s="142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</row>
    <row r="288" spans="1:25">
      <c r="A288" s="23"/>
      <c r="B288" s="23"/>
      <c r="C288" s="23"/>
      <c r="D288" s="23"/>
      <c r="E288" s="23"/>
      <c r="F288" s="23"/>
      <c r="G288" s="23"/>
      <c r="H288" s="23"/>
      <c r="I288" s="142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</row>
    <row r="289" spans="1:25">
      <c r="A289" s="23"/>
      <c r="B289" s="23"/>
      <c r="C289" s="23"/>
      <c r="D289" s="23"/>
      <c r="E289" s="23"/>
      <c r="F289" s="23"/>
      <c r="G289" s="23"/>
      <c r="H289" s="23"/>
      <c r="I289" s="142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</row>
    <row r="290" spans="1:25">
      <c r="A290" s="23"/>
      <c r="B290" s="23"/>
      <c r="C290" s="23"/>
      <c r="D290" s="23"/>
      <c r="E290" s="23"/>
      <c r="F290" s="23"/>
      <c r="G290" s="23"/>
      <c r="H290" s="23"/>
      <c r="I290" s="142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</row>
    <row r="291" spans="1:25">
      <c r="A291" s="23"/>
      <c r="B291" s="23"/>
      <c r="C291" s="23"/>
      <c r="D291" s="23"/>
      <c r="E291" s="23"/>
      <c r="F291" s="23"/>
      <c r="G291" s="23"/>
      <c r="H291" s="23"/>
      <c r="I291" s="142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</row>
    <row r="292" spans="1:25">
      <c r="A292" s="23"/>
      <c r="B292" s="23"/>
      <c r="C292" s="23"/>
      <c r="D292" s="23"/>
      <c r="E292" s="23"/>
      <c r="F292" s="23"/>
      <c r="G292" s="23"/>
      <c r="H292" s="23"/>
      <c r="I292" s="142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</row>
    <row r="293" spans="1:25">
      <c r="A293" s="23"/>
      <c r="B293" s="23"/>
      <c r="C293" s="23"/>
      <c r="D293" s="23"/>
      <c r="E293" s="23"/>
      <c r="F293" s="23"/>
      <c r="G293" s="23"/>
      <c r="H293" s="23"/>
      <c r="I293" s="142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</row>
    <row r="294" spans="1:25">
      <c r="A294" s="23"/>
      <c r="B294" s="23"/>
      <c r="C294" s="23"/>
      <c r="D294" s="23"/>
      <c r="E294" s="23"/>
      <c r="F294" s="23"/>
      <c r="G294" s="23"/>
      <c r="H294" s="23"/>
      <c r="I294" s="142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</row>
    <row r="295" spans="1:25">
      <c r="A295" s="23"/>
      <c r="B295" s="23"/>
      <c r="C295" s="23"/>
      <c r="D295" s="23"/>
      <c r="E295" s="23"/>
      <c r="F295" s="23"/>
      <c r="G295" s="23"/>
      <c r="H295" s="23"/>
      <c r="I295" s="142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</row>
    <row r="296" spans="1:25">
      <c r="A296" s="23"/>
      <c r="B296" s="23"/>
      <c r="C296" s="23"/>
      <c r="D296" s="23"/>
      <c r="E296" s="23"/>
      <c r="F296" s="23"/>
      <c r="G296" s="23"/>
      <c r="H296" s="23"/>
      <c r="I296" s="142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</row>
    <row r="297" spans="1:25">
      <c r="A297" s="23"/>
      <c r="B297" s="23"/>
      <c r="C297" s="23"/>
      <c r="D297" s="23"/>
      <c r="E297" s="23"/>
      <c r="F297" s="23"/>
      <c r="G297" s="23"/>
      <c r="H297" s="23"/>
      <c r="I297" s="142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</row>
    <row r="298" spans="1:25">
      <c r="A298" s="23"/>
      <c r="B298" s="23"/>
      <c r="C298" s="23"/>
      <c r="D298" s="23"/>
      <c r="E298" s="23"/>
      <c r="F298" s="23"/>
      <c r="G298" s="23"/>
      <c r="H298" s="23"/>
      <c r="I298" s="142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</row>
    <row r="299" spans="1:25">
      <c r="A299" s="23"/>
      <c r="B299" s="23"/>
      <c r="C299" s="23"/>
      <c r="D299" s="23"/>
      <c r="E299" s="23"/>
      <c r="F299" s="23"/>
      <c r="G299" s="23"/>
      <c r="H299" s="23"/>
      <c r="I299" s="142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</row>
    <row r="300" spans="1:25">
      <c r="A300" s="23"/>
      <c r="B300" s="23"/>
      <c r="C300" s="23"/>
      <c r="D300" s="23"/>
      <c r="E300" s="23"/>
      <c r="F300" s="23"/>
      <c r="G300" s="23"/>
      <c r="H300" s="23"/>
      <c r="I300" s="142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</row>
    <row r="301" spans="1:25">
      <c r="A301" s="23"/>
      <c r="B301" s="23"/>
      <c r="C301" s="23"/>
      <c r="D301" s="23"/>
      <c r="E301" s="23"/>
      <c r="F301" s="23"/>
      <c r="G301" s="23"/>
      <c r="H301" s="23"/>
      <c r="I301" s="142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</row>
    <row r="302" spans="1:25">
      <c r="A302" s="23"/>
      <c r="B302" s="23"/>
      <c r="C302" s="23"/>
      <c r="D302" s="23"/>
      <c r="E302" s="23"/>
      <c r="F302" s="23"/>
      <c r="G302" s="23"/>
      <c r="H302" s="23"/>
      <c r="I302" s="142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</row>
    <row r="303" spans="1:25">
      <c r="A303" s="23"/>
      <c r="B303" s="23"/>
      <c r="C303" s="23"/>
      <c r="D303" s="23"/>
      <c r="E303" s="23"/>
      <c r="F303" s="23"/>
      <c r="G303" s="23"/>
      <c r="H303" s="23"/>
      <c r="I303" s="142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</row>
    <row r="304" spans="1:25">
      <c r="A304" s="23"/>
      <c r="B304" s="23"/>
      <c r="C304" s="23"/>
      <c r="D304" s="23"/>
      <c r="E304" s="23"/>
      <c r="F304" s="23"/>
      <c r="G304" s="23"/>
      <c r="H304" s="23"/>
      <c r="I304" s="142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</row>
    <row r="305" spans="1:25">
      <c r="A305" s="23"/>
      <c r="B305" s="23"/>
      <c r="C305" s="23"/>
      <c r="D305" s="23"/>
      <c r="E305" s="23"/>
      <c r="F305" s="23"/>
      <c r="G305" s="23"/>
      <c r="H305" s="23"/>
      <c r="I305" s="142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</row>
    <row r="306" spans="1:25">
      <c r="A306" s="23"/>
      <c r="B306" s="23"/>
      <c r="C306" s="23"/>
      <c r="D306" s="23"/>
      <c r="E306" s="23"/>
      <c r="F306" s="23"/>
      <c r="G306" s="23"/>
      <c r="H306" s="23"/>
      <c r="I306" s="142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</row>
    <row r="307" spans="1:25">
      <c r="A307" s="23"/>
      <c r="B307" s="23"/>
      <c r="C307" s="23"/>
      <c r="D307" s="23"/>
      <c r="E307" s="23"/>
      <c r="F307" s="23"/>
      <c r="G307" s="23"/>
      <c r="H307" s="23"/>
      <c r="I307" s="142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</row>
    <row r="308" spans="1:25">
      <c r="A308" s="23"/>
      <c r="B308" s="23"/>
      <c r="C308" s="23"/>
      <c r="D308" s="23"/>
      <c r="E308" s="23"/>
      <c r="F308" s="23"/>
      <c r="G308" s="23"/>
      <c r="H308" s="23"/>
      <c r="I308" s="142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</row>
    <row r="309" spans="1:25">
      <c r="A309" s="23"/>
      <c r="B309" s="23"/>
      <c r="C309" s="23"/>
      <c r="D309" s="23"/>
      <c r="E309" s="23"/>
      <c r="F309" s="23"/>
      <c r="G309" s="23"/>
      <c r="H309" s="23"/>
      <c r="I309" s="142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</row>
    <row r="310" spans="1:25">
      <c r="A310" s="23"/>
      <c r="B310" s="23"/>
      <c r="C310" s="23"/>
      <c r="D310" s="23"/>
      <c r="E310" s="23"/>
      <c r="F310" s="23"/>
      <c r="G310" s="23"/>
      <c r="H310" s="23"/>
      <c r="I310" s="142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</row>
    <row r="311" spans="1:25">
      <c r="A311" s="23"/>
      <c r="B311" s="23"/>
      <c r="C311" s="23"/>
      <c r="D311" s="23"/>
      <c r="E311" s="23"/>
      <c r="F311" s="23"/>
      <c r="G311" s="23"/>
      <c r="H311" s="23"/>
      <c r="I311" s="142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</row>
    <row r="312" spans="1:25">
      <c r="A312" s="23"/>
      <c r="B312" s="23"/>
      <c r="C312" s="23"/>
      <c r="D312" s="23"/>
      <c r="E312" s="23"/>
      <c r="F312" s="23"/>
      <c r="G312" s="23"/>
      <c r="H312" s="23"/>
      <c r="I312" s="142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</row>
    <row r="313" spans="1:25">
      <c r="A313" s="23"/>
      <c r="B313" s="23"/>
      <c r="C313" s="23"/>
      <c r="D313" s="23"/>
      <c r="E313" s="23"/>
      <c r="F313" s="23"/>
      <c r="G313" s="23"/>
      <c r="H313" s="23"/>
      <c r="I313" s="142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</row>
    <row r="314" spans="1:25">
      <c r="A314" s="23"/>
      <c r="B314" s="23"/>
      <c r="C314" s="23"/>
      <c r="D314" s="23"/>
      <c r="E314" s="23"/>
      <c r="F314" s="23"/>
      <c r="G314" s="23"/>
      <c r="H314" s="23"/>
      <c r="I314" s="142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</row>
    <row r="315" spans="1:25">
      <c r="A315" s="23"/>
      <c r="B315" s="23"/>
      <c r="C315" s="23"/>
      <c r="D315" s="23"/>
      <c r="E315" s="23"/>
      <c r="F315" s="23"/>
      <c r="G315" s="23"/>
      <c r="H315" s="23"/>
      <c r="I315" s="142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</row>
    <row r="316" spans="1:25">
      <c r="A316" s="23"/>
      <c r="B316" s="23"/>
      <c r="C316" s="23"/>
      <c r="D316" s="23"/>
      <c r="E316" s="23"/>
      <c r="F316" s="23"/>
      <c r="G316" s="23"/>
      <c r="H316" s="23"/>
      <c r="I316" s="142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</row>
    <row r="317" spans="1:25">
      <c r="A317" s="23"/>
      <c r="B317" s="23"/>
      <c r="C317" s="23"/>
      <c r="D317" s="23"/>
      <c r="E317" s="23"/>
      <c r="F317" s="23"/>
      <c r="G317" s="23"/>
      <c r="H317" s="23"/>
      <c r="I317" s="142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</row>
    <row r="318" spans="1:25">
      <c r="A318" s="23"/>
      <c r="B318" s="23"/>
      <c r="C318" s="23"/>
      <c r="D318" s="23"/>
      <c r="E318" s="23"/>
      <c r="F318" s="23"/>
      <c r="G318" s="23"/>
      <c r="H318" s="23"/>
      <c r="I318" s="142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</row>
    <row r="319" spans="1:25">
      <c r="A319" s="23"/>
      <c r="B319" s="23"/>
      <c r="C319" s="23"/>
      <c r="D319" s="23"/>
      <c r="E319" s="23"/>
      <c r="F319" s="23"/>
      <c r="G319" s="23"/>
      <c r="H319" s="23"/>
      <c r="I319" s="142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</row>
    <row r="320" spans="1:25">
      <c r="A320" s="23"/>
      <c r="B320" s="23"/>
      <c r="C320" s="23"/>
      <c r="D320" s="23"/>
      <c r="E320" s="23"/>
      <c r="F320" s="23"/>
      <c r="G320" s="23"/>
      <c r="H320" s="23"/>
      <c r="I320" s="142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</row>
    <row r="321" spans="1:25">
      <c r="A321" s="23"/>
      <c r="B321" s="23"/>
      <c r="C321" s="23"/>
      <c r="D321" s="23"/>
      <c r="E321" s="23"/>
      <c r="F321" s="23"/>
      <c r="G321" s="23"/>
      <c r="H321" s="23"/>
      <c r="I321" s="142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</row>
    <row r="322" spans="1:25">
      <c r="A322" s="23"/>
      <c r="B322" s="23"/>
      <c r="C322" s="23"/>
      <c r="D322" s="23"/>
      <c r="E322" s="23"/>
      <c r="F322" s="23"/>
      <c r="G322" s="23"/>
      <c r="H322" s="23"/>
      <c r="I322" s="142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</row>
    <row r="323" spans="1:25">
      <c r="A323" s="23"/>
      <c r="B323" s="23"/>
      <c r="C323" s="23"/>
      <c r="D323" s="23"/>
      <c r="E323" s="23"/>
      <c r="F323" s="23"/>
      <c r="G323" s="23"/>
      <c r="H323" s="23"/>
      <c r="I323" s="142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</row>
    <row r="324" spans="1:25">
      <c r="A324" s="23"/>
      <c r="B324" s="23"/>
      <c r="C324" s="23"/>
      <c r="D324" s="23"/>
      <c r="E324" s="23"/>
      <c r="F324" s="23"/>
      <c r="G324" s="23"/>
      <c r="H324" s="23"/>
      <c r="I324" s="142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</row>
    <row r="325" spans="1:25">
      <c r="A325" s="23"/>
      <c r="B325" s="23"/>
      <c r="C325" s="23"/>
      <c r="D325" s="23"/>
      <c r="E325" s="23"/>
      <c r="F325" s="23"/>
      <c r="G325" s="23"/>
      <c r="H325" s="23"/>
      <c r="I325" s="142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</row>
    <row r="326" spans="1:25">
      <c r="A326" s="23"/>
      <c r="B326" s="23"/>
      <c r="C326" s="23"/>
      <c r="D326" s="23"/>
      <c r="E326" s="23"/>
      <c r="F326" s="23"/>
      <c r="G326" s="23"/>
      <c r="H326" s="23"/>
      <c r="I326" s="142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</row>
    <row r="327" spans="1:25">
      <c r="A327" s="23"/>
      <c r="B327" s="23"/>
      <c r="C327" s="23"/>
      <c r="D327" s="23"/>
      <c r="E327" s="23"/>
      <c r="F327" s="23"/>
      <c r="G327" s="23"/>
      <c r="H327" s="23"/>
      <c r="I327" s="142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</row>
    <row r="328" spans="1:25">
      <c r="A328" s="23"/>
      <c r="B328" s="23"/>
      <c r="C328" s="23"/>
      <c r="D328" s="23"/>
      <c r="E328" s="23"/>
      <c r="F328" s="23"/>
      <c r="G328" s="23"/>
      <c r="H328" s="23"/>
      <c r="I328" s="142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</row>
    <row r="329" spans="1:25">
      <c r="A329" s="23"/>
      <c r="B329" s="23"/>
      <c r="C329" s="23"/>
      <c r="D329" s="23"/>
      <c r="E329" s="23"/>
      <c r="F329" s="23"/>
      <c r="G329" s="23"/>
      <c r="H329" s="23"/>
      <c r="I329" s="142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</row>
    <row r="330" spans="1:25">
      <c r="A330" s="23"/>
      <c r="B330" s="23"/>
      <c r="C330" s="23"/>
      <c r="D330" s="23"/>
      <c r="E330" s="23"/>
      <c r="F330" s="23"/>
      <c r="G330" s="23"/>
      <c r="H330" s="23"/>
      <c r="I330" s="142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</row>
    <row r="331" spans="1:25">
      <c r="A331" s="23"/>
      <c r="B331" s="23"/>
      <c r="C331" s="23"/>
      <c r="D331" s="23"/>
      <c r="E331" s="23"/>
      <c r="F331" s="23"/>
      <c r="G331" s="23"/>
      <c r="H331" s="23"/>
      <c r="I331" s="142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</row>
    <row r="332" spans="1:25">
      <c r="A332" s="23"/>
      <c r="B332" s="23"/>
      <c r="C332" s="23"/>
      <c r="D332" s="23"/>
      <c r="E332" s="23"/>
      <c r="F332" s="23"/>
      <c r="G332" s="23"/>
      <c r="H332" s="23"/>
      <c r="I332" s="142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</row>
    <row r="333" spans="1:25">
      <c r="A333" s="23"/>
      <c r="B333" s="23"/>
      <c r="C333" s="23"/>
      <c r="D333" s="23"/>
      <c r="E333" s="23"/>
      <c r="F333" s="23"/>
      <c r="G333" s="23"/>
      <c r="H333" s="23"/>
      <c r="I333" s="142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</row>
    <row r="334" spans="1:25">
      <c r="A334" s="23"/>
      <c r="B334" s="23"/>
      <c r="C334" s="23"/>
      <c r="D334" s="23"/>
      <c r="E334" s="23"/>
      <c r="F334" s="23"/>
      <c r="G334" s="23"/>
      <c r="H334" s="23"/>
      <c r="I334" s="142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</row>
    <row r="335" spans="1:25">
      <c r="A335" s="23"/>
      <c r="B335" s="23"/>
      <c r="C335" s="23"/>
      <c r="D335" s="23"/>
      <c r="E335" s="23"/>
      <c r="F335" s="23"/>
      <c r="G335" s="23"/>
      <c r="H335" s="23"/>
      <c r="I335" s="142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</row>
    <row r="336" spans="1:25">
      <c r="A336" s="23"/>
      <c r="B336" s="23"/>
      <c r="C336" s="23"/>
      <c r="D336" s="23"/>
      <c r="E336" s="23"/>
      <c r="F336" s="23"/>
      <c r="G336" s="23"/>
      <c r="H336" s="23"/>
      <c r="I336" s="142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</row>
    <row r="337" spans="1:25">
      <c r="A337" s="23"/>
      <c r="B337" s="23"/>
      <c r="C337" s="23"/>
      <c r="D337" s="23"/>
      <c r="E337" s="23"/>
      <c r="F337" s="23"/>
      <c r="G337" s="23"/>
      <c r="H337" s="23"/>
      <c r="I337" s="142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</row>
    <row r="338" spans="1:25">
      <c r="A338" s="23"/>
      <c r="B338" s="23"/>
      <c r="C338" s="23"/>
      <c r="D338" s="23"/>
      <c r="E338" s="23"/>
      <c r="F338" s="23"/>
      <c r="G338" s="23"/>
      <c r="H338" s="23"/>
      <c r="I338" s="142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</row>
    <row r="339" spans="1:25">
      <c r="A339" s="23"/>
      <c r="B339" s="23"/>
      <c r="C339" s="23"/>
      <c r="D339" s="23"/>
      <c r="E339" s="23"/>
      <c r="F339" s="23"/>
      <c r="G339" s="23"/>
      <c r="H339" s="23"/>
      <c r="I339" s="142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</row>
    <row r="340" spans="1:25">
      <c r="A340" s="23"/>
      <c r="B340" s="23"/>
      <c r="C340" s="23"/>
      <c r="D340" s="23"/>
      <c r="E340" s="23"/>
      <c r="F340" s="23"/>
      <c r="G340" s="23"/>
      <c r="H340" s="23"/>
      <c r="I340" s="142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</row>
    <row r="341" spans="1:25">
      <c r="A341" s="23"/>
      <c r="B341" s="23"/>
      <c r="C341" s="23"/>
      <c r="D341" s="23"/>
      <c r="E341" s="23"/>
      <c r="F341" s="23"/>
      <c r="G341" s="23"/>
      <c r="H341" s="23"/>
      <c r="I341" s="142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</row>
    <row r="342" spans="1:25">
      <c r="A342" s="23"/>
      <c r="B342" s="23"/>
      <c r="C342" s="23"/>
      <c r="D342" s="23"/>
      <c r="E342" s="23"/>
      <c r="F342" s="23"/>
      <c r="G342" s="23"/>
      <c r="H342" s="23"/>
      <c r="I342" s="142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</row>
    <row r="343" spans="1:25">
      <c r="A343" s="23"/>
      <c r="B343" s="23"/>
      <c r="C343" s="23"/>
      <c r="D343" s="23"/>
      <c r="E343" s="23"/>
      <c r="F343" s="23"/>
      <c r="G343" s="23"/>
      <c r="H343" s="23"/>
      <c r="I343" s="142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</row>
    <row r="344" spans="1:25">
      <c r="A344" s="23"/>
      <c r="B344" s="23"/>
      <c r="C344" s="23"/>
      <c r="D344" s="23"/>
      <c r="E344" s="23"/>
      <c r="F344" s="23"/>
      <c r="G344" s="23"/>
      <c r="H344" s="23"/>
      <c r="I344" s="142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</row>
    <row r="345" spans="1:25">
      <c r="A345" s="23"/>
      <c r="B345" s="23"/>
      <c r="C345" s="23"/>
      <c r="D345" s="23"/>
      <c r="E345" s="23"/>
      <c r="F345" s="23"/>
      <c r="G345" s="23"/>
      <c r="H345" s="23"/>
      <c r="I345" s="142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</row>
    <row r="346" spans="1:25">
      <c r="A346" s="23"/>
      <c r="B346" s="23"/>
      <c r="C346" s="23"/>
      <c r="D346" s="23"/>
      <c r="E346" s="23"/>
      <c r="F346" s="23"/>
      <c r="G346" s="23"/>
      <c r="H346" s="23"/>
      <c r="I346" s="142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</row>
    <row r="347" spans="1:25">
      <c r="A347" s="23"/>
      <c r="B347" s="23"/>
      <c r="C347" s="23"/>
      <c r="D347" s="23"/>
      <c r="E347" s="23"/>
      <c r="F347" s="23"/>
      <c r="G347" s="23"/>
      <c r="H347" s="23"/>
      <c r="I347" s="142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</row>
    <row r="348" spans="1:25">
      <c r="A348" s="23"/>
      <c r="B348" s="23"/>
      <c r="C348" s="23"/>
      <c r="D348" s="23"/>
      <c r="E348" s="23"/>
      <c r="F348" s="23"/>
      <c r="G348" s="23"/>
      <c r="H348" s="23"/>
      <c r="I348" s="142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</row>
    <row r="349" spans="1:25">
      <c r="A349" s="23"/>
      <c r="B349" s="23"/>
      <c r="C349" s="23"/>
      <c r="D349" s="23"/>
      <c r="E349" s="23"/>
      <c r="F349" s="23"/>
      <c r="G349" s="23"/>
      <c r="H349" s="23"/>
      <c r="I349" s="142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</row>
    <row r="350" spans="1:25">
      <c r="A350" s="23"/>
      <c r="B350" s="23"/>
      <c r="C350" s="23"/>
      <c r="D350" s="23"/>
      <c r="E350" s="23"/>
      <c r="F350" s="23"/>
      <c r="G350" s="23"/>
      <c r="H350" s="23"/>
      <c r="I350" s="142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</row>
    <row r="351" spans="1:25">
      <c r="A351" s="23"/>
      <c r="B351" s="23"/>
      <c r="C351" s="23"/>
      <c r="D351" s="23"/>
      <c r="E351" s="23"/>
      <c r="F351" s="23"/>
      <c r="G351" s="23"/>
      <c r="H351" s="23"/>
      <c r="I351" s="142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</row>
    <row r="352" spans="1:25">
      <c r="A352" s="23"/>
      <c r="B352" s="23"/>
      <c r="C352" s="23"/>
      <c r="D352" s="23"/>
      <c r="E352" s="23"/>
      <c r="F352" s="23"/>
      <c r="G352" s="23"/>
      <c r="H352" s="23"/>
      <c r="I352" s="142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</row>
    <row r="353" spans="1:25">
      <c r="A353" s="23"/>
      <c r="B353" s="23"/>
      <c r="C353" s="23"/>
      <c r="D353" s="23"/>
      <c r="E353" s="23"/>
      <c r="F353" s="23"/>
      <c r="G353" s="23"/>
      <c r="H353" s="23"/>
      <c r="I353" s="142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</row>
    <row r="354" spans="1:25">
      <c r="A354" s="23"/>
      <c r="B354" s="23"/>
      <c r="C354" s="23"/>
      <c r="D354" s="23"/>
      <c r="E354" s="23"/>
      <c r="F354" s="23"/>
      <c r="G354" s="23"/>
      <c r="H354" s="23"/>
      <c r="I354" s="142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</row>
    <row r="355" spans="1:25">
      <c r="A355" s="23"/>
      <c r="B355" s="23"/>
      <c r="C355" s="23"/>
      <c r="D355" s="23"/>
      <c r="E355" s="23"/>
      <c r="F355" s="23"/>
      <c r="G355" s="23"/>
      <c r="H355" s="23"/>
      <c r="I355" s="142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</row>
    <row r="356" spans="1:25">
      <c r="A356" s="23"/>
      <c r="B356" s="23"/>
      <c r="C356" s="23"/>
      <c r="D356" s="23"/>
      <c r="E356" s="23"/>
      <c r="F356" s="23"/>
      <c r="G356" s="23"/>
      <c r="H356" s="23"/>
      <c r="I356" s="142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</row>
    <row r="357" spans="1:25">
      <c r="A357" s="23"/>
      <c r="B357" s="23"/>
      <c r="C357" s="23"/>
      <c r="D357" s="23"/>
      <c r="E357" s="23"/>
      <c r="F357" s="23"/>
      <c r="G357" s="23"/>
      <c r="H357" s="23"/>
      <c r="I357" s="142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</row>
    <row r="358" spans="1:25">
      <c r="A358" s="23"/>
      <c r="B358" s="23"/>
      <c r="C358" s="23"/>
      <c r="D358" s="23"/>
      <c r="E358" s="23"/>
      <c r="F358" s="23"/>
      <c r="G358" s="23"/>
      <c r="H358" s="23"/>
      <c r="I358" s="142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</row>
    <row r="359" spans="1:25">
      <c r="A359" s="23"/>
      <c r="B359" s="23"/>
      <c r="C359" s="23"/>
      <c r="D359" s="23"/>
      <c r="E359" s="23"/>
      <c r="F359" s="23"/>
      <c r="G359" s="23"/>
      <c r="H359" s="23"/>
      <c r="I359" s="142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</row>
    <row r="360" spans="1:25">
      <c r="A360" s="23"/>
      <c r="B360" s="23"/>
      <c r="C360" s="23"/>
      <c r="D360" s="23"/>
      <c r="E360" s="23"/>
      <c r="F360" s="23"/>
      <c r="G360" s="23"/>
      <c r="H360" s="23"/>
      <c r="I360" s="142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</row>
    <row r="361" spans="1:25">
      <c r="A361" s="23"/>
      <c r="B361" s="23"/>
      <c r="C361" s="23"/>
      <c r="D361" s="23"/>
      <c r="E361" s="23"/>
      <c r="F361" s="23"/>
      <c r="G361" s="23"/>
      <c r="H361" s="23"/>
      <c r="I361" s="142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</row>
    <row r="362" spans="1:25">
      <c r="A362" s="23"/>
      <c r="B362" s="23"/>
      <c r="C362" s="23"/>
      <c r="D362" s="23"/>
      <c r="E362" s="23"/>
      <c r="F362" s="23"/>
      <c r="G362" s="23"/>
      <c r="H362" s="23"/>
      <c r="I362" s="142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</row>
    <row r="363" spans="1:25">
      <c r="A363" s="23"/>
      <c r="B363" s="23"/>
      <c r="C363" s="23"/>
      <c r="D363" s="23"/>
      <c r="E363" s="23"/>
      <c r="F363" s="23"/>
      <c r="G363" s="23"/>
      <c r="H363" s="23"/>
      <c r="I363" s="142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</row>
    <row r="364" spans="1:25">
      <c r="A364" s="23"/>
      <c r="B364" s="23"/>
      <c r="C364" s="23"/>
      <c r="D364" s="23"/>
      <c r="E364" s="23"/>
      <c r="F364" s="23"/>
      <c r="G364" s="23"/>
      <c r="H364" s="23"/>
      <c r="I364" s="142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</row>
    <row r="365" spans="1:25">
      <c r="A365" s="23"/>
      <c r="B365" s="23"/>
      <c r="C365" s="23"/>
      <c r="D365" s="23"/>
      <c r="E365" s="23"/>
      <c r="F365" s="23"/>
      <c r="G365" s="23"/>
      <c r="H365" s="23"/>
      <c r="I365" s="142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</row>
    <row r="366" spans="1:25">
      <c r="A366" s="23"/>
      <c r="B366" s="23"/>
      <c r="C366" s="23"/>
      <c r="D366" s="23"/>
      <c r="E366" s="23"/>
      <c r="F366" s="23"/>
      <c r="G366" s="23"/>
      <c r="H366" s="23"/>
      <c r="I366" s="142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</row>
    <row r="367" spans="1:25">
      <c r="A367" s="23"/>
      <c r="B367" s="23"/>
      <c r="C367" s="23"/>
      <c r="D367" s="23"/>
      <c r="E367" s="23"/>
      <c r="F367" s="23"/>
      <c r="G367" s="23"/>
      <c r="H367" s="23"/>
      <c r="I367" s="142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</row>
    <row r="368" spans="1:25">
      <c r="A368" s="23"/>
      <c r="B368" s="23"/>
      <c r="C368" s="23"/>
      <c r="D368" s="23"/>
      <c r="E368" s="23"/>
      <c r="F368" s="23"/>
      <c r="G368" s="23"/>
      <c r="H368" s="23"/>
      <c r="I368" s="142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</row>
    <row r="369" spans="1:25">
      <c r="A369" s="23"/>
      <c r="B369" s="23"/>
      <c r="C369" s="23"/>
      <c r="D369" s="23"/>
      <c r="E369" s="23"/>
      <c r="F369" s="23"/>
      <c r="G369" s="23"/>
      <c r="H369" s="23"/>
      <c r="I369" s="142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</row>
    <row r="370" spans="1:25">
      <c r="A370" s="23"/>
      <c r="B370" s="23"/>
      <c r="C370" s="23"/>
      <c r="D370" s="23"/>
      <c r="E370" s="23"/>
      <c r="F370" s="23"/>
      <c r="G370" s="23"/>
      <c r="H370" s="23"/>
      <c r="I370" s="142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</row>
    <row r="371" spans="1:25">
      <c r="A371" s="23"/>
      <c r="B371" s="23"/>
      <c r="C371" s="23"/>
      <c r="D371" s="23"/>
      <c r="E371" s="23"/>
      <c r="F371" s="23"/>
      <c r="G371" s="23"/>
      <c r="H371" s="23"/>
      <c r="I371" s="142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</row>
    <row r="372" spans="1:25">
      <c r="A372" s="23"/>
      <c r="B372" s="23"/>
      <c r="C372" s="23"/>
      <c r="D372" s="23"/>
      <c r="E372" s="23"/>
      <c r="F372" s="23"/>
      <c r="G372" s="23"/>
      <c r="H372" s="23"/>
      <c r="I372" s="142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</row>
    <row r="373" spans="1:25">
      <c r="A373" s="23"/>
      <c r="B373" s="23"/>
      <c r="C373" s="23"/>
      <c r="D373" s="23"/>
      <c r="E373" s="23"/>
      <c r="F373" s="23"/>
      <c r="G373" s="23"/>
      <c r="H373" s="23"/>
      <c r="I373" s="142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</row>
    <row r="374" spans="1:25">
      <c r="A374" s="23"/>
      <c r="B374" s="23"/>
      <c r="C374" s="23"/>
      <c r="D374" s="23"/>
      <c r="E374" s="23"/>
      <c r="F374" s="23"/>
      <c r="G374" s="23"/>
      <c r="H374" s="23"/>
      <c r="I374" s="142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</row>
    <row r="375" spans="1:25">
      <c r="A375" s="23"/>
      <c r="B375" s="23"/>
      <c r="C375" s="23"/>
      <c r="D375" s="23"/>
      <c r="E375" s="23"/>
      <c r="F375" s="23"/>
      <c r="G375" s="23"/>
      <c r="H375" s="23"/>
      <c r="I375" s="142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</row>
    <row r="376" spans="1:25">
      <c r="A376" s="23"/>
      <c r="B376" s="23"/>
      <c r="C376" s="23"/>
      <c r="D376" s="23"/>
      <c r="E376" s="23"/>
      <c r="F376" s="23"/>
      <c r="G376" s="23"/>
      <c r="H376" s="23"/>
      <c r="I376" s="142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</row>
    <row r="377" spans="1:25">
      <c r="A377" s="23"/>
      <c r="B377" s="23"/>
      <c r="C377" s="23"/>
      <c r="D377" s="23"/>
      <c r="E377" s="23"/>
      <c r="F377" s="23"/>
      <c r="G377" s="23"/>
      <c r="H377" s="23"/>
      <c r="I377" s="142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</row>
    <row r="378" spans="1:25">
      <c r="A378" s="23"/>
      <c r="B378" s="23"/>
      <c r="C378" s="23"/>
      <c r="D378" s="23"/>
      <c r="E378" s="23"/>
      <c r="F378" s="23"/>
      <c r="G378" s="23"/>
      <c r="H378" s="23"/>
      <c r="I378" s="142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</row>
    <row r="379" spans="1:25">
      <c r="A379" s="23"/>
      <c r="B379" s="23"/>
      <c r="C379" s="23"/>
      <c r="D379" s="23"/>
      <c r="E379" s="23"/>
      <c r="F379" s="23"/>
      <c r="G379" s="23"/>
      <c r="H379" s="23"/>
      <c r="I379" s="142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</row>
    <row r="380" spans="1:25">
      <c r="A380" s="23"/>
      <c r="B380" s="23"/>
      <c r="C380" s="23"/>
      <c r="D380" s="23"/>
      <c r="E380" s="23"/>
      <c r="F380" s="23"/>
      <c r="G380" s="23"/>
      <c r="H380" s="23"/>
      <c r="I380" s="142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</row>
    <row r="381" spans="1:25">
      <c r="A381" s="23"/>
      <c r="B381" s="23"/>
      <c r="C381" s="23"/>
      <c r="D381" s="23"/>
      <c r="E381" s="23"/>
      <c r="F381" s="23"/>
      <c r="G381" s="23"/>
      <c r="H381" s="23"/>
      <c r="I381" s="142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</row>
    <row r="382" spans="1:25">
      <c r="A382" s="23"/>
      <c r="B382" s="23"/>
      <c r="C382" s="23"/>
      <c r="D382" s="23"/>
      <c r="E382" s="23"/>
      <c r="F382" s="23"/>
      <c r="G382" s="23"/>
      <c r="H382" s="23"/>
      <c r="I382" s="142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</row>
    <row r="383" spans="1:25">
      <c r="A383" s="23"/>
      <c r="B383" s="23"/>
      <c r="C383" s="23"/>
      <c r="D383" s="23"/>
      <c r="E383" s="23"/>
      <c r="F383" s="23"/>
      <c r="G383" s="23"/>
      <c r="H383" s="23"/>
      <c r="I383" s="142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</row>
    <row r="384" spans="1:25">
      <c r="A384" s="23"/>
      <c r="B384" s="23"/>
      <c r="C384" s="23"/>
      <c r="D384" s="23"/>
      <c r="E384" s="23"/>
      <c r="F384" s="23"/>
      <c r="G384" s="23"/>
      <c r="H384" s="23"/>
      <c r="I384" s="142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</row>
    <row r="385" spans="1:25">
      <c r="A385" s="23"/>
      <c r="B385" s="23"/>
      <c r="C385" s="23"/>
      <c r="D385" s="23"/>
      <c r="E385" s="23"/>
      <c r="F385" s="23"/>
      <c r="G385" s="23"/>
      <c r="H385" s="23"/>
      <c r="I385" s="142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</row>
    <row r="386" spans="1:25">
      <c r="A386" s="23"/>
      <c r="B386" s="23"/>
      <c r="C386" s="23"/>
      <c r="D386" s="23"/>
      <c r="E386" s="23"/>
      <c r="F386" s="23"/>
      <c r="G386" s="23"/>
      <c r="H386" s="23"/>
      <c r="I386" s="142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</row>
    <row r="387" spans="1:25">
      <c r="A387" s="23"/>
      <c r="B387" s="23"/>
      <c r="C387" s="23"/>
      <c r="D387" s="23"/>
      <c r="E387" s="23"/>
      <c r="F387" s="23"/>
      <c r="G387" s="23"/>
      <c r="H387" s="23"/>
      <c r="I387" s="142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</row>
    <row r="388" spans="1:25">
      <c r="A388" s="23"/>
      <c r="B388" s="23"/>
      <c r="C388" s="23"/>
      <c r="D388" s="23"/>
      <c r="E388" s="23"/>
      <c r="F388" s="23"/>
      <c r="G388" s="23"/>
      <c r="H388" s="23"/>
      <c r="I388" s="142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</row>
    <row r="389" spans="1:25">
      <c r="A389" s="23"/>
      <c r="B389" s="23"/>
      <c r="C389" s="23"/>
      <c r="D389" s="23"/>
      <c r="E389" s="23"/>
      <c r="F389" s="23"/>
      <c r="G389" s="23"/>
      <c r="H389" s="23"/>
      <c r="I389" s="142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</row>
    <row r="390" spans="1:25">
      <c r="A390" s="23"/>
      <c r="B390" s="23"/>
      <c r="C390" s="23"/>
      <c r="D390" s="23"/>
      <c r="E390" s="23"/>
      <c r="F390" s="23"/>
      <c r="G390" s="23"/>
      <c r="H390" s="23"/>
      <c r="I390" s="142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</row>
    <row r="391" spans="1:25">
      <c r="A391" s="23"/>
      <c r="B391" s="23"/>
      <c r="C391" s="23"/>
      <c r="D391" s="23"/>
      <c r="E391" s="23"/>
      <c r="F391" s="23"/>
      <c r="G391" s="23"/>
      <c r="H391" s="23"/>
      <c r="I391" s="142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</row>
    <row r="392" spans="1:25">
      <c r="A392" s="23"/>
      <c r="B392" s="23"/>
      <c r="C392" s="23"/>
      <c r="D392" s="23"/>
      <c r="E392" s="23"/>
      <c r="F392" s="23"/>
      <c r="G392" s="23"/>
      <c r="H392" s="23"/>
      <c r="I392" s="142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</row>
    <row r="393" spans="1:25">
      <c r="A393" s="23"/>
      <c r="B393" s="23"/>
      <c r="C393" s="23"/>
      <c r="D393" s="23"/>
      <c r="E393" s="23"/>
      <c r="F393" s="23"/>
      <c r="G393" s="23"/>
      <c r="H393" s="23"/>
      <c r="I393" s="142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</row>
    <row r="394" spans="1:25">
      <c r="A394" s="23"/>
      <c r="B394" s="23"/>
      <c r="C394" s="23"/>
      <c r="D394" s="23"/>
      <c r="E394" s="23"/>
      <c r="F394" s="23"/>
      <c r="G394" s="23"/>
      <c r="H394" s="23"/>
      <c r="I394" s="142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</row>
    <row r="395" spans="1:25">
      <c r="A395" s="23"/>
      <c r="B395" s="23"/>
      <c r="C395" s="23"/>
      <c r="D395" s="23"/>
      <c r="E395" s="23"/>
      <c r="F395" s="23"/>
      <c r="G395" s="23"/>
      <c r="H395" s="23"/>
      <c r="I395" s="142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</row>
    <row r="396" spans="1:25">
      <c r="A396" s="23"/>
      <c r="B396" s="23"/>
      <c r="C396" s="23"/>
      <c r="D396" s="23"/>
      <c r="E396" s="23"/>
      <c r="F396" s="23"/>
      <c r="G396" s="23"/>
      <c r="H396" s="23"/>
      <c r="I396" s="142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</row>
    <row r="397" spans="1:25">
      <c r="A397" s="23"/>
      <c r="B397" s="23"/>
      <c r="C397" s="23"/>
      <c r="D397" s="23"/>
      <c r="E397" s="23"/>
      <c r="F397" s="23"/>
      <c r="G397" s="23"/>
      <c r="H397" s="23"/>
      <c r="I397" s="142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</row>
    <row r="398" spans="1:25">
      <c r="A398" s="23"/>
      <c r="B398" s="23"/>
      <c r="C398" s="23"/>
      <c r="D398" s="23"/>
      <c r="E398" s="23"/>
      <c r="F398" s="23"/>
      <c r="G398" s="23"/>
      <c r="H398" s="23"/>
      <c r="I398" s="142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</row>
    <row r="399" spans="1:25">
      <c r="A399" s="23"/>
      <c r="B399" s="23"/>
      <c r="C399" s="23"/>
      <c r="D399" s="23"/>
      <c r="E399" s="23"/>
      <c r="F399" s="23"/>
      <c r="G399" s="23"/>
      <c r="H399" s="23"/>
      <c r="I399" s="142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</row>
    <row r="400" spans="1:25">
      <c r="A400" s="23"/>
      <c r="B400" s="23"/>
      <c r="C400" s="23"/>
      <c r="D400" s="23"/>
      <c r="E400" s="23"/>
      <c r="F400" s="23"/>
      <c r="G400" s="23"/>
      <c r="H400" s="23"/>
      <c r="I400" s="142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</row>
    <row r="401" spans="1:25">
      <c r="A401" s="23"/>
      <c r="B401" s="23"/>
      <c r="C401" s="23"/>
      <c r="D401" s="23"/>
      <c r="E401" s="23"/>
      <c r="F401" s="23"/>
      <c r="G401" s="23"/>
      <c r="H401" s="23"/>
      <c r="I401" s="142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</row>
    <row r="402" spans="1:25">
      <c r="A402" s="23"/>
      <c r="B402" s="23"/>
      <c r="C402" s="23"/>
      <c r="D402" s="23"/>
      <c r="E402" s="23"/>
      <c r="F402" s="23"/>
      <c r="G402" s="23"/>
      <c r="H402" s="23"/>
      <c r="I402" s="142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</row>
    <row r="403" spans="1:25">
      <c r="A403" s="23"/>
      <c r="B403" s="23"/>
      <c r="C403" s="23"/>
      <c r="D403" s="23"/>
      <c r="E403" s="23"/>
      <c r="F403" s="23"/>
      <c r="G403" s="23"/>
      <c r="H403" s="23"/>
      <c r="I403" s="142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</row>
    <row r="404" spans="1:25">
      <c r="A404" s="23"/>
      <c r="B404" s="23"/>
      <c r="C404" s="23"/>
      <c r="D404" s="23"/>
      <c r="E404" s="23"/>
      <c r="F404" s="23"/>
      <c r="G404" s="23"/>
      <c r="H404" s="23"/>
      <c r="I404" s="142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</row>
    <row r="405" spans="1:25">
      <c r="A405" s="23"/>
      <c r="B405" s="23"/>
      <c r="C405" s="23"/>
      <c r="D405" s="23"/>
      <c r="E405" s="23"/>
      <c r="F405" s="23"/>
      <c r="G405" s="23"/>
      <c r="H405" s="23"/>
      <c r="I405" s="142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</row>
    <row r="406" spans="1:25">
      <c r="A406" s="23"/>
      <c r="B406" s="23"/>
      <c r="C406" s="23"/>
      <c r="D406" s="23"/>
      <c r="E406" s="23"/>
      <c r="F406" s="23"/>
      <c r="G406" s="23"/>
      <c r="H406" s="23"/>
      <c r="I406" s="142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</row>
    <row r="407" spans="1:25">
      <c r="A407" s="23"/>
      <c r="B407" s="23"/>
      <c r="C407" s="23"/>
      <c r="D407" s="23"/>
      <c r="E407" s="23"/>
      <c r="F407" s="23"/>
      <c r="G407" s="23"/>
      <c r="H407" s="23"/>
      <c r="I407" s="142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</row>
    <row r="408" spans="1:25">
      <c r="A408" s="23"/>
      <c r="B408" s="23"/>
      <c r="C408" s="23"/>
      <c r="D408" s="23"/>
      <c r="E408" s="23"/>
      <c r="F408" s="23"/>
      <c r="G408" s="23"/>
      <c r="H408" s="23"/>
      <c r="I408" s="142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</row>
    <row r="409" spans="1:25">
      <c r="A409" s="23"/>
      <c r="B409" s="23"/>
      <c r="C409" s="23"/>
      <c r="D409" s="23"/>
      <c r="E409" s="23"/>
      <c r="F409" s="23"/>
      <c r="G409" s="23"/>
      <c r="H409" s="23"/>
      <c r="I409" s="142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</row>
    <row r="410" spans="1:25">
      <c r="A410" s="23"/>
      <c r="B410" s="23"/>
      <c r="C410" s="23"/>
      <c r="D410" s="23"/>
      <c r="E410" s="23"/>
      <c r="F410" s="23"/>
      <c r="G410" s="23"/>
      <c r="H410" s="23"/>
      <c r="I410" s="142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</row>
    <row r="411" spans="1:25">
      <c r="A411" s="23"/>
      <c r="B411" s="23"/>
      <c r="C411" s="23"/>
      <c r="D411" s="23"/>
      <c r="E411" s="23"/>
      <c r="F411" s="23"/>
      <c r="G411" s="23"/>
      <c r="H411" s="23"/>
      <c r="I411" s="142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</row>
    <row r="412" spans="1:25">
      <c r="A412" s="23"/>
      <c r="B412" s="23"/>
      <c r="C412" s="23"/>
      <c r="D412" s="23"/>
      <c r="E412" s="23"/>
      <c r="F412" s="23"/>
      <c r="G412" s="23"/>
      <c r="H412" s="23"/>
      <c r="I412" s="142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</row>
    <row r="413" spans="1:25">
      <c r="A413" s="23"/>
      <c r="B413" s="23"/>
      <c r="C413" s="23"/>
      <c r="D413" s="23"/>
      <c r="E413" s="23"/>
      <c r="F413" s="23"/>
      <c r="G413" s="23"/>
      <c r="H413" s="23"/>
      <c r="I413" s="142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</row>
    <row r="414" spans="1:25">
      <c r="A414" s="23"/>
      <c r="B414" s="23"/>
      <c r="C414" s="23"/>
      <c r="D414" s="23"/>
      <c r="E414" s="23"/>
      <c r="F414" s="23"/>
      <c r="G414" s="23"/>
      <c r="H414" s="23"/>
      <c r="I414" s="142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</row>
    <row r="415" spans="1:25">
      <c r="A415" s="23"/>
      <c r="B415" s="23"/>
      <c r="C415" s="23"/>
      <c r="D415" s="23"/>
      <c r="E415" s="23"/>
      <c r="F415" s="23"/>
      <c r="G415" s="23"/>
      <c r="H415" s="23"/>
      <c r="I415" s="142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</row>
    <row r="416" spans="1:25">
      <c r="A416" s="23"/>
      <c r="B416" s="23"/>
      <c r="C416" s="23"/>
      <c r="D416" s="23"/>
      <c r="E416" s="23"/>
      <c r="F416" s="23"/>
      <c r="G416" s="23"/>
      <c r="H416" s="23"/>
      <c r="I416" s="142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</row>
    <row r="417" spans="1:25">
      <c r="A417" s="23"/>
      <c r="B417" s="23"/>
      <c r="C417" s="23"/>
      <c r="D417" s="23"/>
      <c r="E417" s="23"/>
      <c r="F417" s="23"/>
      <c r="G417" s="23"/>
      <c r="H417" s="23"/>
      <c r="I417" s="142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</row>
    <row r="418" spans="1:25">
      <c r="A418" s="23"/>
      <c r="B418" s="23"/>
      <c r="C418" s="23"/>
      <c r="D418" s="23"/>
      <c r="E418" s="23"/>
      <c r="F418" s="23"/>
      <c r="G418" s="23"/>
      <c r="H418" s="23"/>
      <c r="I418" s="142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</row>
    <row r="419" spans="1:25">
      <c r="A419" s="23"/>
      <c r="B419" s="23"/>
      <c r="C419" s="23"/>
      <c r="D419" s="23"/>
      <c r="E419" s="23"/>
      <c r="F419" s="23"/>
      <c r="G419" s="23"/>
      <c r="H419" s="23"/>
      <c r="I419" s="142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</row>
    <row r="420" spans="1:25">
      <c r="A420" s="23"/>
      <c r="B420" s="23"/>
      <c r="C420" s="23"/>
      <c r="D420" s="23"/>
      <c r="E420" s="23"/>
      <c r="F420" s="23"/>
      <c r="G420" s="23"/>
      <c r="H420" s="23"/>
      <c r="I420" s="142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</row>
    <row r="421" spans="1:25">
      <c r="A421" s="23"/>
      <c r="B421" s="23"/>
      <c r="C421" s="23"/>
      <c r="D421" s="23"/>
      <c r="E421" s="23"/>
      <c r="F421" s="23"/>
      <c r="G421" s="23"/>
      <c r="H421" s="23"/>
      <c r="I421" s="142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</row>
    <row r="422" spans="1:25">
      <c r="A422" s="23"/>
      <c r="B422" s="23"/>
      <c r="C422" s="23"/>
      <c r="D422" s="23"/>
      <c r="E422" s="23"/>
      <c r="F422" s="23"/>
      <c r="G422" s="23"/>
      <c r="H422" s="23"/>
      <c r="I422" s="142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</row>
    <row r="423" spans="1:25">
      <c r="A423" s="23"/>
      <c r="B423" s="23"/>
      <c r="C423" s="23"/>
      <c r="D423" s="23"/>
      <c r="E423" s="23"/>
      <c r="F423" s="23"/>
      <c r="G423" s="23"/>
      <c r="H423" s="23"/>
      <c r="I423" s="142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</row>
    <row r="424" spans="1:25">
      <c r="A424" s="23"/>
      <c r="B424" s="23"/>
      <c r="C424" s="23"/>
      <c r="D424" s="23"/>
      <c r="E424" s="23"/>
      <c r="F424" s="23"/>
      <c r="G424" s="23"/>
      <c r="H424" s="23"/>
      <c r="I424" s="142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</row>
    <row r="425" spans="1:25">
      <c r="A425" s="23"/>
      <c r="B425" s="23"/>
      <c r="C425" s="23"/>
      <c r="D425" s="23"/>
      <c r="E425" s="23"/>
      <c r="F425" s="23"/>
      <c r="G425" s="23"/>
      <c r="H425" s="23"/>
      <c r="I425" s="142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</row>
    <row r="426" spans="1:25">
      <c r="A426" s="23"/>
      <c r="B426" s="23"/>
      <c r="C426" s="23"/>
      <c r="D426" s="23"/>
      <c r="E426" s="23"/>
      <c r="F426" s="23"/>
      <c r="G426" s="23"/>
      <c r="H426" s="23"/>
      <c r="I426" s="142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</row>
    <row r="427" spans="1:25">
      <c r="A427" s="23"/>
      <c r="B427" s="23"/>
      <c r="C427" s="23"/>
      <c r="D427" s="23"/>
      <c r="E427" s="23"/>
      <c r="F427" s="23"/>
      <c r="G427" s="23"/>
      <c r="H427" s="23"/>
      <c r="I427" s="142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</row>
    <row r="428" spans="1:25">
      <c r="A428" s="23"/>
      <c r="B428" s="23"/>
      <c r="C428" s="23"/>
      <c r="D428" s="23"/>
      <c r="E428" s="23"/>
      <c r="F428" s="23"/>
      <c r="G428" s="23"/>
      <c r="H428" s="23"/>
      <c r="I428" s="142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</row>
    <row r="429" spans="1:25">
      <c r="A429" s="23"/>
      <c r="B429" s="23"/>
      <c r="C429" s="23"/>
      <c r="D429" s="23"/>
      <c r="E429" s="23"/>
      <c r="F429" s="23"/>
      <c r="G429" s="23"/>
      <c r="H429" s="23"/>
      <c r="I429" s="142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</row>
    <row r="430" spans="1:25">
      <c r="A430" s="23"/>
      <c r="B430" s="23"/>
      <c r="C430" s="23"/>
      <c r="D430" s="23"/>
      <c r="E430" s="23"/>
      <c r="F430" s="23"/>
      <c r="G430" s="23"/>
      <c r="H430" s="23"/>
      <c r="I430" s="142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</row>
    <row r="431" spans="1:25">
      <c r="A431" s="23"/>
      <c r="B431" s="23"/>
      <c r="C431" s="23"/>
      <c r="D431" s="23"/>
      <c r="E431" s="23"/>
      <c r="F431" s="23"/>
      <c r="G431" s="23"/>
      <c r="H431" s="23"/>
      <c r="I431" s="142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</row>
    <row r="432" spans="1:25">
      <c r="A432" s="23"/>
      <c r="B432" s="23"/>
      <c r="C432" s="23"/>
      <c r="D432" s="23"/>
      <c r="E432" s="23"/>
      <c r="F432" s="23"/>
      <c r="G432" s="23"/>
      <c r="H432" s="23"/>
      <c r="I432" s="142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</row>
    <row r="433" spans="1:25">
      <c r="A433" s="23"/>
      <c r="B433" s="23"/>
      <c r="C433" s="23"/>
      <c r="D433" s="23"/>
      <c r="E433" s="23"/>
      <c r="F433" s="23"/>
      <c r="G433" s="23"/>
      <c r="H433" s="23"/>
      <c r="I433" s="142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</row>
    <row r="434" spans="1:25">
      <c r="A434" s="23"/>
      <c r="B434" s="23"/>
      <c r="C434" s="23"/>
      <c r="D434" s="23"/>
      <c r="E434" s="23"/>
      <c r="F434" s="23"/>
      <c r="G434" s="23"/>
      <c r="H434" s="23"/>
      <c r="I434" s="142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</row>
    <row r="435" spans="1:25">
      <c r="A435" s="23"/>
      <c r="B435" s="23"/>
      <c r="C435" s="23"/>
      <c r="D435" s="23"/>
      <c r="E435" s="23"/>
      <c r="F435" s="23"/>
      <c r="G435" s="23"/>
      <c r="H435" s="23"/>
      <c r="I435" s="142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</row>
    <row r="436" spans="1:25">
      <c r="A436" s="23"/>
      <c r="B436" s="23"/>
      <c r="C436" s="23"/>
      <c r="D436" s="23"/>
      <c r="E436" s="23"/>
      <c r="F436" s="23"/>
      <c r="G436" s="23"/>
      <c r="H436" s="23"/>
      <c r="I436" s="142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</row>
    <row r="437" spans="1:25">
      <c r="A437" s="23"/>
      <c r="B437" s="23"/>
      <c r="C437" s="23"/>
      <c r="D437" s="23"/>
      <c r="E437" s="23"/>
      <c r="F437" s="23"/>
      <c r="G437" s="23"/>
      <c r="H437" s="23"/>
      <c r="I437" s="142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</row>
    <row r="438" spans="1:25">
      <c r="A438" s="23"/>
      <c r="B438" s="23"/>
      <c r="C438" s="23"/>
      <c r="D438" s="23"/>
      <c r="E438" s="23"/>
      <c r="F438" s="23"/>
      <c r="G438" s="23"/>
      <c r="H438" s="23"/>
      <c r="I438" s="142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</row>
    <row r="439" spans="1:25">
      <c r="A439" s="23"/>
      <c r="B439" s="23"/>
      <c r="C439" s="23"/>
      <c r="D439" s="23"/>
      <c r="E439" s="23"/>
      <c r="F439" s="23"/>
      <c r="G439" s="23"/>
      <c r="H439" s="23"/>
      <c r="I439" s="142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</row>
    <row r="440" spans="1:25">
      <c r="A440" s="23"/>
      <c r="B440" s="23"/>
      <c r="C440" s="23"/>
      <c r="D440" s="23"/>
      <c r="E440" s="23"/>
      <c r="F440" s="23"/>
      <c r="G440" s="23"/>
      <c r="H440" s="23"/>
      <c r="I440" s="142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</row>
    <row r="441" spans="1:25">
      <c r="A441" s="23"/>
      <c r="B441" s="23"/>
      <c r="C441" s="23"/>
      <c r="D441" s="23"/>
      <c r="E441" s="23"/>
      <c r="F441" s="23"/>
      <c r="G441" s="23"/>
      <c r="H441" s="23"/>
      <c r="I441" s="142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</row>
    <row r="442" spans="1:25">
      <c r="A442" s="23"/>
      <c r="B442" s="23"/>
      <c r="C442" s="23"/>
      <c r="D442" s="23"/>
      <c r="E442" s="23"/>
      <c r="F442" s="23"/>
      <c r="G442" s="23"/>
      <c r="H442" s="23"/>
      <c r="I442" s="142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</row>
    <row r="443" spans="1:25">
      <c r="A443" s="23"/>
      <c r="B443" s="23"/>
      <c r="C443" s="23"/>
      <c r="D443" s="23"/>
      <c r="E443" s="23"/>
      <c r="F443" s="23"/>
      <c r="G443" s="23"/>
      <c r="H443" s="23"/>
      <c r="I443" s="142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</row>
    <row r="444" spans="1:25">
      <c r="A444" s="23"/>
      <c r="B444" s="23"/>
      <c r="C444" s="23"/>
      <c r="D444" s="23"/>
      <c r="E444" s="23"/>
      <c r="F444" s="23"/>
      <c r="G444" s="23"/>
      <c r="H444" s="23"/>
      <c r="I444" s="142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</row>
    <row r="445" spans="1:25">
      <c r="A445" s="23"/>
      <c r="B445" s="23"/>
      <c r="C445" s="23"/>
      <c r="D445" s="23"/>
      <c r="E445" s="23"/>
      <c r="F445" s="23"/>
      <c r="G445" s="23"/>
      <c r="H445" s="23"/>
      <c r="I445" s="142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</row>
    <row r="446" spans="1:25">
      <c r="A446" s="23"/>
      <c r="B446" s="23"/>
      <c r="C446" s="23"/>
      <c r="D446" s="23"/>
      <c r="E446" s="23"/>
      <c r="F446" s="23"/>
      <c r="G446" s="23"/>
      <c r="H446" s="23"/>
      <c r="I446" s="142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</row>
    <row r="447" spans="1:25">
      <c r="A447" s="23"/>
      <c r="B447" s="23"/>
      <c r="C447" s="23"/>
      <c r="D447" s="23"/>
      <c r="E447" s="23"/>
      <c r="F447" s="23"/>
      <c r="G447" s="23"/>
      <c r="H447" s="23"/>
      <c r="I447" s="142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</row>
    <row r="448" spans="1:25">
      <c r="A448" s="23"/>
      <c r="B448" s="23"/>
      <c r="C448" s="23"/>
      <c r="D448" s="23"/>
      <c r="E448" s="23"/>
      <c r="F448" s="23"/>
      <c r="G448" s="23"/>
      <c r="H448" s="23"/>
      <c r="I448" s="142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</row>
    <row r="449" spans="1:25">
      <c r="A449" s="23"/>
      <c r="B449" s="23"/>
      <c r="C449" s="23"/>
      <c r="D449" s="23"/>
      <c r="E449" s="23"/>
      <c r="F449" s="23"/>
      <c r="G449" s="23"/>
      <c r="H449" s="23"/>
      <c r="I449" s="142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</row>
    <row r="450" spans="1:25">
      <c r="A450" s="23"/>
      <c r="B450" s="23"/>
      <c r="C450" s="23"/>
      <c r="D450" s="23"/>
      <c r="E450" s="23"/>
      <c r="F450" s="23"/>
      <c r="G450" s="23"/>
      <c r="H450" s="23"/>
      <c r="I450" s="142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</row>
    <row r="451" spans="1:25">
      <c r="A451" s="23"/>
      <c r="B451" s="23"/>
      <c r="C451" s="23"/>
      <c r="D451" s="23"/>
      <c r="E451" s="23"/>
      <c r="F451" s="23"/>
      <c r="G451" s="23"/>
      <c r="H451" s="23"/>
      <c r="I451" s="142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</row>
    <row r="452" spans="1:25">
      <c r="A452" s="23"/>
      <c r="B452" s="23"/>
      <c r="C452" s="23"/>
      <c r="D452" s="23"/>
      <c r="E452" s="23"/>
      <c r="F452" s="23"/>
      <c r="G452" s="23"/>
      <c r="H452" s="23"/>
      <c r="I452" s="142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</row>
    <row r="453" spans="1:25">
      <c r="A453" s="23"/>
      <c r="B453" s="23"/>
      <c r="C453" s="23"/>
      <c r="D453" s="23"/>
      <c r="E453" s="23"/>
      <c r="F453" s="23"/>
      <c r="G453" s="23"/>
      <c r="H453" s="23"/>
      <c r="I453" s="142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</row>
    <row r="454" spans="1:25">
      <c r="A454" s="23"/>
      <c r="B454" s="23"/>
      <c r="C454" s="23"/>
      <c r="D454" s="23"/>
      <c r="E454" s="23"/>
      <c r="F454" s="23"/>
      <c r="G454" s="23"/>
      <c r="H454" s="23"/>
      <c r="I454" s="142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</row>
    <row r="455" spans="1:25">
      <c r="A455" s="23"/>
      <c r="B455" s="23"/>
      <c r="C455" s="23"/>
      <c r="D455" s="23"/>
      <c r="E455" s="23"/>
      <c r="F455" s="23"/>
      <c r="G455" s="23"/>
      <c r="H455" s="23"/>
      <c r="I455" s="142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</row>
    <row r="456" spans="1:25">
      <c r="A456" s="23"/>
      <c r="B456" s="23"/>
      <c r="C456" s="23"/>
      <c r="D456" s="23"/>
      <c r="E456" s="23"/>
      <c r="F456" s="23"/>
      <c r="G456" s="23"/>
      <c r="H456" s="23"/>
      <c r="I456" s="142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</row>
    <row r="457" spans="1:25">
      <c r="A457" s="23"/>
      <c r="B457" s="23"/>
      <c r="C457" s="23"/>
      <c r="D457" s="23"/>
      <c r="E457" s="23"/>
      <c r="F457" s="23"/>
      <c r="G457" s="23"/>
      <c r="H457" s="23"/>
      <c r="I457" s="142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</row>
    <row r="458" spans="1:25">
      <c r="A458" s="23"/>
      <c r="B458" s="23"/>
      <c r="C458" s="23"/>
      <c r="D458" s="23"/>
      <c r="E458" s="23"/>
      <c r="F458" s="23"/>
      <c r="G458" s="23"/>
      <c r="H458" s="23"/>
      <c r="I458" s="142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</row>
    <row r="459" spans="1:25">
      <c r="A459" s="23"/>
      <c r="B459" s="23"/>
      <c r="C459" s="23"/>
      <c r="D459" s="23"/>
      <c r="E459" s="23"/>
      <c r="F459" s="23"/>
      <c r="G459" s="23"/>
      <c r="H459" s="23"/>
      <c r="I459" s="142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</row>
    <row r="460" spans="1:25">
      <c r="A460" s="23"/>
      <c r="B460" s="23"/>
      <c r="C460" s="23"/>
      <c r="D460" s="23"/>
      <c r="E460" s="23"/>
      <c r="F460" s="23"/>
      <c r="G460" s="23"/>
      <c r="H460" s="23"/>
      <c r="I460" s="142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</row>
    <row r="461" spans="1:25">
      <c r="A461" s="23"/>
      <c r="B461" s="23"/>
      <c r="C461" s="23"/>
      <c r="D461" s="23"/>
      <c r="E461" s="23"/>
      <c r="F461" s="23"/>
      <c r="G461" s="23"/>
      <c r="H461" s="23"/>
      <c r="I461" s="142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</row>
    <row r="462" spans="1:25">
      <c r="A462" s="23"/>
      <c r="B462" s="23"/>
      <c r="C462" s="23"/>
      <c r="D462" s="23"/>
      <c r="E462" s="23"/>
      <c r="F462" s="23"/>
      <c r="G462" s="23"/>
      <c r="H462" s="23"/>
      <c r="I462" s="142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</row>
    <row r="463" spans="1:25">
      <c r="A463" s="23"/>
      <c r="B463" s="23"/>
      <c r="C463" s="23"/>
      <c r="D463" s="23"/>
      <c r="E463" s="23"/>
      <c r="F463" s="23"/>
      <c r="G463" s="23"/>
      <c r="H463" s="23"/>
      <c r="I463" s="142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</row>
    <row r="464" spans="1:25">
      <c r="A464" s="23"/>
      <c r="B464" s="23"/>
      <c r="C464" s="23"/>
      <c r="D464" s="23"/>
      <c r="E464" s="23"/>
      <c r="F464" s="23"/>
      <c r="G464" s="23"/>
      <c r="H464" s="23"/>
      <c r="I464" s="142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</row>
    <row r="465" spans="1:25">
      <c r="A465" s="23"/>
      <c r="B465" s="23"/>
      <c r="C465" s="23"/>
      <c r="D465" s="23"/>
      <c r="E465" s="23"/>
      <c r="F465" s="23"/>
      <c r="G465" s="23"/>
      <c r="H465" s="23"/>
      <c r="I465" s="142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</row>
    <row r="466" spans="1:25">
      <c r="A466" s="23"/>
      <c r="B466" s="23"/>
      <c r="C466" s="23"/>
      <c r="D466" s="23"/>
      <c r="E466" s="23"/>
      <c r="F466" s="23"/>
      <c r="G466" s="23"/>
      <c r="H466" s="23"/>
      <c r="I466" s="142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</row>
    <row r="467" spans="1:25">
      <c r="A467" s="23"/>
      <c r="B467" s="23"/>
      <c r="C467" s="23"/>
      <c r="D467" s="23"/>
      <c r="E467" s="23"/>
      <c r="F467" s="23"/>
      <c r="G467" s="23"/>
      <c r="H467" s="23"/>
      <c r="I467" s="142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</row>
    <row r="468" spans="1:25">
      <c r="A468" s="23"/>
      <c r="B468" s="23"/>
      <c r="C468" s="23"/>
      <c r="D468" s="23"/>
      <c r="E468" s="23"/>
      <c r="F468" s="23"/>
      <c r="G468" s="23"/>
      <c r="H468" s="23"/>
      <c r="I468" s="142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</row>
    <row r="469" spans="1:25">
      <c r="A469" s="23"/>
      <c r="B469" s="23"/>
      <c r="C469" s="23"/>
      <c r="D469" s="23"/>
      <c r="E469" s="23"/>
      <c r="F469" s="23"/>
      <c r="G469" s="23"/>
      <c r="H469" s="23"/>
      <c r="I469" s="142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</row>
    <row r="470" spans="1:25">
      <c r="A470" s="23"/>
      <c r="B470" s="23"/>
      <c r="C470" s="23"/>
      <c r="D470" s="23"/>
      <c r="E470" s="23"/>
      <c r="F470" s="23"/>
      <c r="G470" s="23"/>
      <c r="H470" s="23"/>
      <c r="I470" s="142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</row>
    <row r="471" spans="1:25">
      <c r="A471" s="23"/>
      <c r="B471" s="23"/>
      <c r="C471" s="23"/>
      <c r="D471" s="23"/>
      <c r="E471" s="23"/>
      <c r="F471" s="23"/>
      <c r="G471" s="23"/>
      <c r="H471" s="23"/>
      <c r="I471" s="142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</row>
    <row r="472" spans="1:25">
      <c r="A472" s="23"/>
      <c r="B472" s="23"/>
      <c r="C472" s="23"/>
      <c r="D472" s="23"/>
      <c r="E472" s="23"/>
      <c r="F472" s="23"/>
      <c r="G472" s="23"/>
      <c r="H472" s="23"/>
      <c r="I472" s="142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</row>
    <row r="473" spans="1:25">
      <c r="A473" s="23"/>
      <c r="B473" s="23"/>
      <c r="C473" s="23"/>
      <c r="D473" s="23"/>
      <c r="E473" s="23"/>
      <c r="F473" s="23"/>
      <c r="G473" s="23"/>
      <c r="H473" s="23"/>
      <c r="I473" s="142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</row>
    <row r="474" spans="1:25">
      <c r="A474" s="23"/>
      <c r="B474" s="23"/>
      <c r="C474" s="23"/>
      <c r="D474" s="23"/>
      <c r="E474" s="23"/>
      <c r="F474" s="23"/>
      <c r="G474" s="23"/>
      <c r="H474" s="23"/>
      <c r="I474" s="142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</row>
    <row r="475" spans="1:25">
      <c r="A475" s="23"/>
      <c r="B475" s="23"/>
      <c r="C475" s="23"/>
      <c r="D475" s="23"/>
      <c r="E475" s="23"/>
      <c r="F475" s="23"/>
      <c r="G475" s="23"/>
      <c r="H475" s="23"/>
      <c r="I475" s="142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</row>
    <row r="476" spans="1:25">
      <c r="A476" s="23"/>
      <c r="B476" s="23"/>
      <c r="C476" s="23"/>
      <c r="D476" s="23"/>
      <c r="E476" s="23"/>
      <c r="F476" s="23"/>
      <c r="G476" s="23"/>
      <c r="H476" s="23"/>
      <c r="I476" s="142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</row>
    <row r="477" spans="1:25">
      <c r="A477" s="23"/>
      <c r="B477" s="23"/>
      <c r="C477" s="23"/>
      <c r="D477" s="23"/>
      <c r="E477" s="23"/>
      <c r="F477" s="23"/>
      <c r="G477" s="23"/>
      <c r="H477" s="23"/>
      <c r="I477" s="142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</row>
    <row r="478" spans="1:25">
      <c r="A478" s="23"/>
      <c r="B478" s="23"/>
      <c r="C478" s="23"/>
      <c r="D478" s="23"/>
      <c r="E478" s="23"/>
      <c r="F478" s="23"/>
      <c r="G478" s="23"/>
      <c r="H478" s="23"/>
      <c r="I478" s="142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</row>
    <row r="479" spans="1:25">
      <c r="A479" s="23"/>
      <c r="B479" s="23"/>
      <c r="C479" s="23"/>
      <c r="D479" s="23"/>
      <c r="E479" s="23"/>
      <c r="F479" s="23"/>
      <c r="G479" s="23"/>
      <c r="H479" s="23"/>
      <c r="I479" s="142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</row>
    <row r="480" spans="1:25">
      <c r="A480" s="23"/>
      <c r="B480" s="23"/>
      <c r="C480" s="23"/>
      <c r="D480" s="23"/>
      <c r="E480" s="23"/>
      <c r="F480" s="23"/>
      <c r="G480" s="23"/>
      <c r="H480" s="23"/>
      <c r="I480" s="142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</row>
    <row r="481" spans="1:25">
      <c r="A481" s="23"/>
      <c r="B481" s="23"/>
      <c r="C481" s="23"/>
      <c r="D481" s="23"/>
      <c r="E481" s="23"/>
      <c r="F481" s="23"/>
      <c r="G481" s="23"/>
      <c r="H481" s="23"/>
      <c r="I481" s="142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</row>
    <row r="482" spans="1:25">
      <c r="A482" s="23"/>
      <c r="B482" s="23"/>
      <c r="C482" s="23"/>
      <c r="D482" s="23"/>
      <c r="E482" s="23"/>
      <c r="F482" s="23"/>
      <c r="G482" s="23"/>
      <c r="H482" s="23"/>
      <c r="I482" s="142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</row>
    <row r="483" spans="1:25">
      <c r="A483" s="23"/>
      <c r="B483" s="23"/>
      <c r="C483" s="23"/>
      <c r="D483" s="23"/>
      <c r="E483" s="23"/>
      <c r="F483" s="23"/>
      <c r="G483" s="23"/>
      <c r="H483" s="23"/>
      <c r="I483" s="142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</row>
    <row r="484" spans="1:25">
      <c r="A484" s="23"/>
      <c r="B484" s="23"/>
      <c r="C484" s="23"/>
      <c r="D484" s="23"/>
      <c r="E484" s="23"/>
      <c r="F484" s="23"/>
      <c r="G484" s="23"/>
      <c r="H484" s="23"/>
      <c r="I484" s="142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</row>
    <row r="485" spans="1:25">
      <c r="A485" s="23"/>
      <c r="B485" s="23"/>
      <c r="C485" s="23"/>
      <c r="D485" s="23"/>
      <c r="E485" s="23"/>
      <c r="F485" s="23"/>
      <c r="G485" s="23"/>
      <c r="H485" s="23"/>
      <c r="I485" s="142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</row>
    <row r="486" spans="1:25">
      <c r="A486" s="23"/>
      <c r="B486" s="23"/>
      <c r="C486" s="23"/>
      <c r="D486" s="23"/>
      <c r="E486" s="23"/>
      <c r="F486" s="23"/>
      <c r="G486" s="23"/>
      <c r="H486" s="23"/>
      <c r="I486" s="142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</row>
    <row r="487" spans="1:25">
      <c r="A487" s="23"/>
      <c r="B487" s="23"/>
      <c r="C487" s="23"/>
      <c r="D487" s="23"/>
      <c r="E487" s="23"/>
      <c r="F487" s="23"/>
      <c r="G487" s="23"/>
      <c r="H487" s="23"/>
      <c r="I487" s="142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</row>
    <row r="488" spans="1:25">
      <c r="A488" s="23"/>
      <c r="B488" s="23"/>
      <c r="C488" s="23"/>
      <c r="D488" s="23"/>
      <c r="E488" s="23"/>
      <c r="F488" s="23"/>
      <c r="G488" s="23"/>
      <c r="H488" s="23"/>
      <c r="I488" s="142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</row>
    <row r="489" spans="1:25">
      <c r="A489" s="23"/>
      <c r="B489" s="23"/>
      <c r="C489" s="23"/>
      <c r="D489" s="23"/>
      <c r="E489" s="23"/>
      <c r="F489" s="23"/>
      <c r="G489" s="23"/>
      <c r="H489" s="23"/>
      <c r="I489" s="142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</row>
    <row r="490" spans="1:25">
      <c r="A490" s="23"/>
      <c r="B490" s="23"/>
      <c r="C490" s="23"/>
      <c r="D490" s="23"/>
      <c r="E490" s="23"/>
      <c r="F490" s="23"/>
      <c r="G490" s="23"/>
      <c r="H490" s="23"/>
      <c r="I490" s="142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</row>
    <row r="491" spans="1:25">
      <c r="A491" s="23"/>
      <c r="B491" s="23"/>
      <c r="C491" s="23"/>
      <c r="D491" s="23"/>
      <c r="E491" s="23"/>
      <c r="F491" s="23"/>
      <c r="G491" s="23"/>
      <c r="H491" s="23"/>
      <c r="I491" s="142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</row>
    <row r="492" spans="1:25">
      <c r="A492" s="23"/>
      <c r="B492" s="23"/>
      <c r="C492" s="23"/>
      <c r="D492" s="23"/>
      <c r="E492" s="23"/>
      <c r="F492" s="23"/>
      <c r="G492" s="23"/>
      <c r="H492" s="23"/>
      <c r="I492" s="142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</row>
    <row r="493" spans="1:25">
      <c r="A493" s="23"/>
      <c r="B493" s="23"/>
      <c r="C493" s="23"/>
      <c r="D493" s="23"/>
      <c r="E493" s="23"/>
      <c r="F493" s="23"/>
      <c r="G493" s="23"/>
      <c r="H493" s="23"/>
      <c r="I493" s="142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</row>
    <row r="494" spans="1:25">
      <c r="A494" s="23"/>
      <c r="B494" s="23"/>
      <c r="C494" s="23"/>
      <c r="D494" s="23"/>
      <c r="E494" s="23"/>
      <c r="F494" s="23"/>
      <c r="G494" s="23"/>
      <c r="H494" s="23"/>
      <c r="I494" s="142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</row>
    <row r="495" spans="1:25">
      <c r="A495" s="23"/>
      <c r="B495" s="23"/>
      <c r="C495" s="23"/>
      <c r="D495" s="23"/>
      <c r="E495" s="23"/>
      <c r="F495" s="23"/>
      <c r="G495" s="23"/>
      <c r="H495" s="23"/>
      <c r="I495" s="142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</row>
    <row r="496" spans="1:25">
      <c r="A496" s="23"/>
      <c r="B496" s="23"/>
      <c r="C496" s="23"/>
      <c r="D496" s="23"/>
      <c r="E496" s="23"/>
      <c r="F496" s="23"/>
      <c r="G496" s="23"/>
      <c r="H496" s="23"/>
      <c r="I496" s="142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</row>
    <row r="497" spans="1:25">
      <c r="A497" s="23"/>
      <c r="B497" s="23"/>
      <c r="C497" s="23"/>
      <c r="D497" s="23"/>
      <c r="E497" s="23"/>
      <c r="F497" s="23"/>
      <c r="G497" s="23"/>
      <c r="H497" s="23"/>
      <c r="I497" s="142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</row>
    <row r="498" spans="1:25">
      <c r="A498" s="23"/>
      <c r="B498" s="23"/>
      <c r="C498" s="23"/>
      <c r="D498" s="23"/>
      <c r="E498" s="23"/>
      <c r="F498" s="23"/>
      <c r="G498" s="23"/>
      <c r="H498" s="23"/>
      <c r="I498" s="142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</row>
    <row r="499" spans="1:25">
      <c r="A499" s="23"/>
      <c r="B499" s="23"/>
      <c r="C499" s="23"/>
      <c r="D499" s="23"/>
      <c r="E499" s="23"/>
      <c r="F499" s="23"/>
      <c r="G499" s="23"/>
      <c r="H499" s="23"/>
      <c r="I499" s="142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</row>
    <row r="500" spans="1:25">
      <c r="A500" s="23"/>
      <c r="B500" s="23"/>
      <c r="C500" s="23"/>
      <c r="D500" s="23"/>
      <c r="E500" s="23"/>
      <c r="F500" s="23"/>
      <c r="G500" s="23"/>
      <c r="H500" s="23"/>
      <c r="I500" s="142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</row>
    <row r="501" spans="1:25">
      <c r="A501" s="23"/>
      <c r="B501" s="23"/>
      <c r="C501" s="23"/>
      <c r="D501" s="23"/>
      <c r="E501" s="23"/>
      <c r="F501" s="23"/>
      <c r="G501" s="23"/>
      <c r="H501" s="23"/>
      <c r="I501" s="142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</row>
    <row r="502" spans="1:25">
      <c r="A502" s="23"/>
      <c r="B502" s="23"/>
      <c r="C502" s="23"/>
      <c r="D502" s="23"/>
      <c r="E502" s="23"/>
      <c r="F502" s="23"/>
      <c r="G502" s="23"/>
      <c r="H502" s="23"/>
      <c r="I502" s="142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</row>
    <row r="503" spans="1:25">
      <c r="A503" s="23"/>
      <c r="B503" s="23"/>
      <c r="C503" s="23"/>
      <c r="D503" s="23"/>
      <c r="E503" s="23"/>
      <c r="F503" s="23"/>
      <c r="G503" s="23"/>
      <c r="H503" s="23"/>
      <c r="I503" s="142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</row>
    <row r="504" spans="1:25">
      <c r="A504" s="23"/>
      <c r="B504" s="23"/>
      <c r="C504" s="23"/>
      <c r="D504" s="23"/>
      <c r="E504" s="23"/>
      <c r="F504" s="23"/>
      <c r="G504" s="23"/>
      <c r="H504" s="23"/>
      <c r="I504" s="142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</row>
    <row r="505" spans="1:25">
      <c r="A505" s="23"/>
      <c r="B505" s="23"/>
      <c r="C505" s="23"/>
      <c r="D505" s="23"/>
      <c r="E505" s="23"/>
      <c r="F505" s="23"/>
      <c r="G505" s="23"/>
      <c r="H505" s="23"/>
      <c r="I505" s="142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</row>
    <row r="506" spans="1:25">
      <c r="A506" s="23"/>
      <c r="B506" s="23"/>
      <c r="C506" s="23"/>
      <c r="D506" s="23"/>
      <c r="E506" s="23"/>
      <c r="F506" s="23"/>
      <c r="G506" s="23"/>
      <c r="H506" s="23"/>
      <c r="I506" s="142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</row>
    <row r="507" spans="1:25">
      <c r="A507" s="23"/>
      <c r="B507" s="23"/>
      <c r="C507" s="23"/>
      <c r="D507" s="23"/>
      <c r="E507" s="23"/>
      <c r="F507" s="23"/>
      <c r="G507" s="23"/>
      <c r="H507" s="23"/>
      <c r="I507" s="142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</row>
    <row r="508" spans="1:25">
      <c r="A508" s="23"/>
      <c r="B508" s="23"/>
      <c r="C508" s="23"/>
      <c r="D508" s="23"/>
      <c r="E508" s="23"/>
      <c r="F508" s="23"/>
      <c r="G508" s="23"/>
      <c r="H508" s="23"/>
      <c r="I508" s="142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</row>
    <row r="509" spans="1:25">
      <c r="A509" s="23"/>
      <c r="B509" s="23"/>
      <c r="C509" s="23"/>
      <c r="D509" s="23"/>
      <c r="E509" s="23"/>
      <c r="F509" s="23"/>
      <c r="G509" s="23"/>
      <c r="H509" s="23"/>
      <c r="I509" s="142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</row>
    <row r="510" spans="1:25">
      <c r="A510" s="23"/>
      <c r="B510" s="23"/>
      <c r="C510" s="23"/>
      <c r="D510" s="23"/>
      <c r="E510" s="23"/>
      <c r="F510" s="23"/>
      <c r="G510" s="23"/>
      <c r="H510" s="23"/>
      <c r="I510" s="142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</row>
    <row r="511" spans="1:25">
      <c r="A511" s="23"/>
      <c r="B511" s="23"/>
      <c r="C511" s="23"/>
      <c r="D511" s="23"/>
      <c r="E511" s="23"/>
      <c r="F511" s="23"/>
      <c r="G511" s="23"/>
      <c r="H511" s="23"/>
      <c r="I511" s="142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</row>
    <row r="512" spans="1:25">
      <c r="A512" s="23"/>
      <c r="B512" s="23"/>
      <c r="C512" s="23"/>
      <c r="D512" s="23"/>
      <c r="E512" s="23"/>
      <c r="F512" s="23"/>
      <c r="G512" s="23"/>
      <c r="H512" s="23"/>
      <c r="I512" s="142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</row>
    <row r="513" spans="1:25">
      <c r="A513" s="23"/>
      <c r="B513" s="23"/>
      <c r="C513" s="23"/>
      <c r="D513" s="23"/>
      <c r="E513" s="23"/>
      <c r="F513" s="23"/>
      <c r="G513" s="23"/>
      <c r="H513" s="23"/>
      <c r="I513" s="142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</row>
    <row r="514" spans="1:25">
      <c r="A514" s="23"/>
      <c r="B514" s="23"/>
      <c r="C514" s="23"/>
      <c r="D514" s="23"/>
      <c r="E514" s="23"/>
      <c r="F514" s="23"/>
      <c r="G514" s="23"/>
      <c r="H514" s="23"/>
      <c r="I514" s="142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</row>
    <row r="515" spans="1:25">
      <c r="A515" s="23"/>
      <c r="B515" s="23"/>
      <c r="C515" s="23"/>
      <c r="D515" s="23"/>
      <c r="E515" s="23"/>
      <c r="F515" s="23"/>
      <c r="G515" s="23"/>
      <c r="H515" s="23"/>
      <c r="I515" s="142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</row>
    <row r="516" spans="1:25">
      <c r="A516" s="23"/>
      <c r="B516" s="23"/>
      <c r="C516" s="23"/>
      <c r="D516" s="23"/>
      <c r="E516" s="23"/>
      <c r="F516" s="23"/>
      <c r="G516" s="23"/>
      <c r="H516" s="23"/>
      <c r="I516" s="142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</row>
    <row r="517" spans="1:25">
      <c r="A517" s="23"/>
      <c r="B517" s="23"/>
      <c r="C517" s="23"/>
      <c r="D517" s="23"/>
      <c r="E517" s="23"/>
      <c r="F517" s="23"/>
      <c r="G517" s="23"/>
      <c r="H517" s="23"/>
      <c r="I517" s="142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</row>
    <row r="518" spans="1:25">
      <c r="A518" s="23"/>
      <c r="B518" s="23"/>
      <c r="C518" s="23"/>
      <c r="D518" s="23"/>
      <c r="E518" s="23"/>
      <c r="F518" s="23"/>
      <c r="G518" s="23"/>
      <c r="H518" s="23"/>
      <c r="I518" s="142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</row>
    <row r="519" spans="1:25">
      <c r="A519" s="23"/>
      <c r="B519" s="23"/>
      <c r="C519" s="23"/>
      <c r="D519" s="23"/>
      <c r="E519" s="23"/>
      <c r="F519" s="23"/>
      <c r="G519" s="23"/>
      <c r="H519" s="23"/>
      <c r="I519" s="142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</row>
    <row r="520" spans="1:25">
      <c r="A520" s="23"/>
      <c r="B520" s="23"/>
      <c r="C520" s="23"/>
      <c r="D520" s="23"/>
      <c r="E520" s="23"/>
      <c r="F520" s="23"/>
      <c r="G520" s="23"/>
      <c r="H520" s="23"/>
      <c r="I520" s="142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</row>
    <row r="521" spans="1:25">
      <c r="A521" s="23"/>
      <c r="B521" s="23"/>
      <c r="C521" s="23"/>
      <c r="D521" s="23"/>
      <c r="E521" s="23"/>
      <c r="F521" s="23"/>
      <c r="G521" s="23"/>
      <c r="H521" s="23"/>
      <c r="I521" s="142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</row>
    <row r="522" spans="1:25">
      <c r="A522" s="23"/>
      <c r="B522" s="23"/>
      <c r="C522" s="23"/>
      <c r="D522" s="23"/>
      <c r="E522" s="23"/>
      <c r="F522" s="23"/>
      <c r="G522" s="23"/>
      <c r="H522" s="23"/>
      <c r="I522" s="142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</row>
    <row r="523" spans="1:25">
      <c r="A523" s="23"/>
      <c r="B523" s="23"/>
      <c r="C523" s="23"/>
      <c r="D523" s="23"/>
      <c r="E523" s="23"/>
      <c r="F523" s="23"/>
      <c r="G523" s="23"/>
      <c r="H523" s="23"/>
      <c r="I523" s="142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</row>
    <row r="524" spans="1:25">
      <c r="A524" s="23"/>
      <c r="B524" s="23"/>
      <c r="C524" s="23"/>
      <c r="D524" s="23"/>
      <c r="E524" s="23"/>
      <c r="F524" s="23"/>
      <c r="G524" s="23"/>
      <c r="H524" s="23"/>
      <c r="I524" s="142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</row>
    <row r="525" spans="1:25">
      <c r="A525" s="23"/>
      <c r="B525" s="23"/>
      <c r="C525" s="23"/>
      <c r="D525" s="23"/>
      <c r="E525" s="23"/>
      <c r="F525" s="23"/>
      <c r="G525" s="23"/>
      <c r="H525" s="23"/>
      <c r="I525" s="142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</row>
    <row r="526" spans="1:25">
      <c r="A526" s="23"/>
      <c r="B526" s="23"/>
      <c r="C526" s="23"/>
      <c r="D526" s="23"/>
      <c r="E526" s="23"/>
      <c r="F526" s="23"/>
      <c r="G526" s="23"/>
      <c r="H526" s="23"/>
      <c r="I526" s="142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</row>
    <row r="527" spans="1:25">
      <c r="A527" s="23"/>
      <c r="B527" s="23"/>
      <c r="C527" s="23"/>
      <c r="D527" s="23"/>
      <c r="E527" s="23"/>
      <c r="F527" s="23"/>
      <c r="G527" s="23"/>
      <c r="H527" s="23"/>
      <c r="I527" s="142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</row>
    <row r="528" spans="1:25">
      <c r="A528" s="23"/>
      <c r="B528" s="23"/>
      <c r="C528" s="23"/>
      <c r="D528" s="23"/>
      <c r="E528" s="23"/>
      <c r="F528" s="23"/>
      <c r="G528" s="23"/>
      <c r="H528" s="23"/>
      <c r="I528" s="142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</row>
    <row r="529" spans="1:25">
      <c r="A529" s="23"/>
      <c r="B529" s="23"/>
      <c r="C529" s="23"/>
      <c r="D529" s="23"/>
      <c r="E529" s="23"/>
      <c r="F529" s="23"/>
      <c r="G529" s="23"/>
      <c r="H529" s="23"/>
      <c r="I529" s="142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</row>
    <row r="530" spans="1:25">
      <c r="A530" s="23"/>
      <c r="B530" s="23"/>
      <c r="C530" s="23"/>
      <c r="D530" s="23"/>
      <c r="E530" s="23"/>
      <c r="F530" s="23"/>
      <c r="G530" s="23"/>
      <c r="H530" s="23"/>
      <c r="I530" s="142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</row>
    <row r="531" spans="1:25">
      <c r="A531" s="23"/>
      <c r="B531" s="23"/>
      <c r="C531" s="23"/>
      <c r="D531" s="23"/>
      <c r="E531" s="23"/>
      <c r="F531" s="23"/>
      <c r="G531" s="23"/>
      <c r="H531" s="23"/>
      <c r="I531" s="142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</row>
    <row r="532" spans="1:25">
      <c r="A532" s="23"/>
      <c r="B532" s="23"/>
      <c r="C532" s="23"/>
      <c r="D532" s="23"/>
      <c r="E532" s="23"/>
      <c r="F532" s="23"/>
      <c r="G532" s="23"/>
      <c r="H532" s="23"/>
      <c r="I532" s="142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</row>
    <row r="533" spans="1:25">
      <c r="A533" s="23"/>
      <c r="B533" s="23"/>
      <c r="C533" s="23"/>
      <c r="D533" s="23"/>
      <c r="E533" s="23"/>
      <c r="F533" s="23"/>
      <c r="G533" s="23"/>
      <c r="H533" s="23"/>
      <c r="I533" s="142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</row>
    <row r="534" spans="1:25">
      <c r="A534" s="23"/>
      <c r="B534" s="23"/>
      <c r="C534" s="23"/>
      <c r="D534" s="23"/>
      <c r="E534" s="23"/>
      <c r="F534" s="23"/>
      <c r="G534" s="23"/>
      <c r="H534" s="23"/>
      <c r="I534" s="142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</row>
    <row r="535" spans="1:25">
      <c r="A535" s="23"/>
      <c r="B535" s="23"/>
      <c r="C535" s="23"/>
      <c r="D535" s="23"/>
      <c r="E535" s="23"/>
      <c r="F535" s="23"/>
      <c r="G535" s="23"/>
      <c r="H535" s="23"/>
      <c r="I535" s="142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</row>
    <row r="536" spans="1:25">
      <c r="A536" s="23"/>
      <c r="B536" s="23"/>
      <c r="C536" s="23"/>
      <c r="D536" s="23"/>
      <c r="E536" s="23"/>
      <c r="F536" s="23"/>
      <c r="G536" s="23"/>
      <c r="H536" s="23"/>
      <c r="I536" s="142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</row>
    <row r="537" spans="1:25">
      <c r="A537" s="23"/>
      <c r="B537" s="23"/>
      <c r="C537" s="23"/>
      <c r="D537" s="23"/>
      <c r="E537" s="23"/>
      <c r="F537" s="23"/>
      <c r="G537" s="23"/>
      <c r="H537" s="23"/>
      <c r="I537" s="142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</row>
    <row r="538" spans="1:25">
      <c r="A538" s="23"/>
      <c r="B538" s="23"/>
      <c r="C538" s="23"/>
      <c r="D538" s="23"/>
      <c r="E538" s="23"/>
      <c r="F538" s="23"/>
      <c r="G538" s="23"/>
      <c r="H538" s="23"/>
      <c r="I538" s="142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</row>
    <row r="539" spans="1:25">
      <c r="A539" s="23"/>
      <c r="B539" s="23"/>
      <c r="C539" s="23"/>
      <c r="D539" s="23"/>
      <c r="E539" s="23"/>
      <c r="F539" s="23"/>
      <c r="G539" s="23"/>
      <c r="H539" s="23"/>
      <c r="I539" s="142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</row>
    <row r="540" spans="1:25">
      <c r="A540" s="23"/>
      <c r="B540" s="23"/>
      <c r="C540" s="23"/>
      <c r="D540" s="23"/>
      <c r="E540" s="23"/>
      <c r="F540" s="23"/>
      <c r="G540" s="23"/>
      <c r="H540" s="23"/>
      <c r="I540" s="142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</row>
    <row r="541" spans="1:25">
      <c r="A541" s="23"/>
      <c r="B541" s="23"/>
      <c r="C541" s="23"/>
      <c r="D541" s="23"/>
      <c r="E541" s="23"/>
      <c r="F541" s="23"/>
      <c r="G541" s="23"/>
      <c r="H541" s="23"/>
      <c r="I541" s="142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</row>
    <row r="542" spans="1:25">
      <c r="A542" s="23"/>
      <c r="B542" s="23"/>
      <c r="C542" s="23"/>
      <c r="D542" s="23"/>
      <c r="E542" s="23"/>
      <c r="F542" s="23"/>
      <c r="G542" s="23"/>
      <c r="H542" s="23"/>
      <c r="I542" s="142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</row>
    <row r="543" spans="1:25">
      <c r="A543" s="23"/>
      <c r="B543" s="23"/>
      <c r="C543" s="23"/>
      <c r="D543" s="23"/>
      <c r="E543" s="23"/>
      <c r="F543" s="23"/>
      <c r="G543" s="23"/>
      <c r="H543" s="23"/>
      <c r="I543" s="142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</row>
    <row r="544" spans="1:25">
      <c r="A544" s="23"/>
      <c r="B544" s="23"/>
      <c r="C544" s="23"/>
      <c r="D544" s="23"/>
      <c r="E544" s="23"/>
      <c r="F544" s="23"/>
      <c r="G544" s="23"/>
      <c r="H544" s="23"/>
      <c r="I544" s="142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</row>
    <row r="545" spans="1:25">
      <c r="A545" s="23"/>
      <c r="B545" s="23"/>
      <c r="C545" s="23"/>
      <c r="D545" s="23"/>
      <c r="E545" s="23"/>
      <c r="F545" s="23"/>
      <c r="G545" s="23"/>
      <c r="H545" s="23"/>
      <c r="I545" s="142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</row>
    <row r="546" spans="1:25">
      <c r="A546" s="23"/>
      <c r="B546" s="23"/>
      <c r="C546" s="23"/>
      <c r="D546" s="23"/>
      <c r="E546" s="23"/>
      <c r="F546" s="23"/>
      <c r="G546" s="23"/>
      <c r="H546" s="23"/>
      <c r="I546" s="142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</row>
    <row r="547" spans="1:25">
      <c r="A547" s="23"/>
      <c r="B547" s="23"/>
      <c r="C547" s="23"/>
      <c r="D547" s="23"/>
      <c r="E547" s="23"/>
      <c r="F547" s="23"/>
      <c r="G547" s="23"/>
      <c r="H547" s="23"/>
      <c r="I547" s="142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</row>
    <row r="548" spans="1:25">
      <c r="A548" s="23"/>
      <c r="B548" s="23"/>
      <c r="C548" s="23"/>
      <c r="D548" s="23"/>
      <c r="E548" s="23"/>
      <c r="F548" s="23"/>
      <c r="G548" s="23"/>
      <c r="H548" s="23"/>
      <c r="I548" s="142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</row>
    <row r="549" spans="1:25">
      <c r="A549" s="23"/>
      <c r="B549" s="23"/>
      <c r="C549" s="23"/>
      <c r="D549" s="23"/>
      <c r="E549" s="23"/>
      <c r="F549" s="23"/>
      <c r="G549" s="23"/>
      <c r="H549" s="23"/>
      <c r="I549" s="142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</row>
    <row r="550" spans="1:25">
      <c r="A550" s="23"/>
      <c r="B550" s="23"/>
      <c r="C550" s="23"/>
      <c r="D550" s="23"/>
      <c r="E550" s="23"/>
      <c r="F550" s="23"/>
      <c r="G550" s="23"/>
      <c r="H550" s="23"/>
      <c r="I550" s="142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</row>
    <row r="551" spans="1:25">
      <c r="A551" s="23"/>
      <c r="B551" s="23"/>
      <c r="C551" s="23"/>
      <c r="D551" s="23"/>
      <c r="E551" s="23"/>
      <c r="F551" s="23"/>
      <c r="G551" s="23"/>
      <c r="H551" s="23"/>
      <c r="I551" s="142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</row>
    <row r="552" spans="1:25">
      <c r="A552" s="23"/>
      <c r="B552" s="23"/>
      <c r="C552" s="23"/>
      <c r="D552" s="23"/>
      <c r="E552" s="23"/>
      <c r="F552" s="23"/>
      <c r="G552" s="23"/>
      <c r="H552" s="23"/>
      <c r="I552" s="142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</row>
    <row r="553" spans="1:25">
      <c r="A553" s="23"/>
      <c r="B553" s="23"/>
      <c r="C553" s="23"/>
      <c r="D553" s="23"/>
      <c r="E553" s="23"/>
      <c r="F553" s="23"/>
      <c r="G553" s="23"/>
      <c r="H553" s="23"/>
      <c r="I553" s="142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</row>
    <row r="554" spans="1:25">
      <c r="A554" s="23"/>
      <c r="B554" s="23"/>
      <c r="C554" s="23"/>
      <c r="D554" s="23"/>
      <c r="E554" s="23"/>
      <c r="F554" s="23"/>
      <c r="G554" s="23"/>
      <c r="H554" s="23"/>
      <c r="I554" s="142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</row>
    <row r="555" spans="1:25">
      <c r="A555" s="23"/>
      <c r="B555" s="23"/>
      <c r="C555" s="23"/>
      <c r="D555" s="23"/>
      <c r="E555" s="23"/>
      <c r="F555" s="23"/>
      <c r="G555" s="23"/>
      <c r="H555" s="23"/>
      <c r="I555" s="142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</row>
    <row r="556" spans="1:25">
      <c r="A556" s="23"/>
      <c r="B556" s="23"/>
      <c r="C556" s="23"/>
      <c r="D556" s="23"/>
      <c r="E556" s="23"/>
      <c r="F556" s="23"/>
      <c r="G556" s="23"/>
      <c r="H556" s="23"/>
      <c r="I556" s="142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</row>
    <row r="557" spans="1:25">
      <c r="A557" s="23"/>
      <c r="B557" s="23"/>
      <c r="C557" s="23"/>
      <c r="D557" s="23"/>
      <c r="E557" s="23"/>
      <c r="F557" s="23"/>
      <c r="G557" s="23"/>
      <c r="H557" s="23"/>
      <c r="I557" s="142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</row>
    <row r="558" spans="1:25">
      <c r="A558" s="23"/>
      <c r="B558" s="23"/>
      <c r="C558" s="23"/>
      <c r="D558" s="23"/>
      <c r="E558" s="23"/>
      <c r="F558" s="23"/>
      <c r="G558" s="23"/>
      <c r="H558" s="23"/>
      <c r="I558" s="142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</row>
    <row r="559" spans="1:25">
      <c r="A559" s="23"/>
      <c r="B559" s="23"/>
      <c r="C559" s="23"/>
      <c r="D559" s="23"/>
      <c r="E559" s="23"/>
      <c r="F559" s="23"/>
      <c r="G559" s="23"/>
      <c r="H559" s="23"/>
      <c r="I559" s="142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</row>
    <row r="560" spans="1:25">
      <c r="A560" s="23"/>
      <c r="B560" s="23"/>
      <c r="C560" s="23"/>
      <c r="D560" s="23"/>
      <c r="E560" s="23"/>
      <c r="F560" s="23"/>
      <c r="G560" s="23"/>
      <c r="H560" s="23"/>
      <c r="I560" s="142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</row>
    <row r="561" spans="1:25">
      <c r="A561" s="23"/>
      <c r="B561" s="23"/>
      <c r="C561" s="23"/>
      <c r="D561" s="23"/>
      <c r="E561" s="23"/>
      <c r="F561" s="23"/>
      <c r="G561" s="23"/>
      <c r="H561" s="23"/>
      <c r="I561" s="142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</row>
    <row r="562" spans="1:25">
      <c r="A562" s="23"/>
      <c r="B562" s="23"/>
      <c r="C562" s="23"/>
      <c r="D562" s="23"/>
      <c r="E562" s="23"/>
      <c r="F562" s="23"/>
      <c r="G562" s="23"/>
      <c r="H562" s="23"/>
      <c r="I562" s="142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</row>
    <row r="563" spans="1:25">
      <c r="A563" s="23"/>
      <c r="B563" s="23"/>
      <c r="C563" s="23"/>
      <c r="D563" s="23"/>
      <c r="E563" s="23"/>
      <c r="F563" s="23"/>
      <c r="G563" s="23"/>
      <c r="H563" s="23"/>
      <c r="I563" s="142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</row>
    <row r="564" spans="1:25">
      <c r="A564" s="23"/>
      <c r="B564" s="23"/>
      <c r="C564" s="23"/>
      <c r="D564" s="23"/>
      <c r="E564" s="23"/>
      <c r="F564" s="23"/>
      <c r="G564" s="23"/>
      <c r="H564" s="23"/>
      <c r="I564" s="142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</row>
    <row r="565" spans="1:25">
      <c r="A565" s="23"/>
      <c r="B565" s="23"/>
      <c r="C565" s="23"/>
      <c r="D565" s="23"/>
      <c r="E565" s="23"/>
      <c r="F565" s="23"/>
      <c r="G565" s="23"/>
      <c r="H565" s="23"/>
      <c r="I565" s="142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</row>
    <row r="566" spans="1:25">
      <c r="A566" s="23"/>
      <c r="B566" s="23"/>
      <c r="C566" s="23"/>
      <c r="D566" s="23"/>
      <c r="E566" s="23"/>
      <c r="F566" s="23"/>
      <c r="G566" s="23"/>
      <c r="H566" s="23"/>
      <c r="I566" s="142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</row>
    <row r="567" spans="1:25">
      <c r="A567" s="23"/>
      <c r="B567" s="23"/>
      <c r="C567" s="23"/>
      <c r="D567" s="23"/>
      <c r="E567" s="23"/>
      <c r="F567" s="23"/>
      <c r="G567" s="23"/>
      <c r="H567" s="23"/>
      <c r="I567" s="142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</row>
    <row r="568" spans="1:25">
      <c r="A568" s="23"/>
      <c r="B568" s="23"/>
      <c r="C568" s="23"/>
      <c r="D568" s="23"/>
      <c r="E568" s="23"/>
      <c r="F568" s="23"/>
      <c r="G568" s="23"/>
      <c r="H568" s="23"/>
      <c r="I568" s="142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</row>
    <row r="569" spans="1:25">
      <c r="A569" s="23"/>
      <c r="B569" s="23"/>
      <c r="C569" s="23"/>
      <c r="D569" s="23"/>
      <c r="E569" s="23"/>
      <c r="F569" s="23"/>
      <c r="G569" s="23"/>
      <c r="H569" s="23"/>
      <c r="I569" s="142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</row>
    <row r="570" spans="1:25">
      <c r="A570" s="23"/>
      <c r="B570" s="23"/>
      <c r="C570" s="23"/>
      <c r="D570" s="23"/>
      <c r="E570" s="23"/>
      <c r="F570" s="23"/>
      <c r="G570" s="23"/>
      <c r="H570" s="23"/>
      <c r="I570" s="142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</row>
    <row r="571" spans="1:25">
      <c r="A571" s="23"/>
      <c r="B571" s="23"/>
      <c r="C571" s="23"/>
      <c r="D571" s="23"/>
      <c r="E571" s="23"/>
      <c r="F571" s="23"/>
      <c r="G571" s="23"/>
      <c r="H571" s="23"/>
      <c r="I571" s="142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</row>
    <row r="572" spans="1:25">
      <c r="A572" s="23"/>
      <c r="B572" s="23"/>
      <c r="C572" s="23"/>
      <c r="D572" s="23"/>
      <c r="E572" s="23"/>
      <c r="F572" s="23"/>
      <c r="G572" s="23"/>
      <c r="H572" s="23"/>
      <c r="I572" s="142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</row>
    <row r="573" spans="1:25">
      <c r="A573" s="23"/>
      <c r="B573" s="23"/>
      <c r="C573" s="23"/>
      <c r="D573" s="23"/>
      <c r="E573" s="23"/>
      <c r="F573" s="23"/>
      <c r="G573" s="23"/>
      <c r="H573" s="23"/>
      <c r="I573" s="142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</row>
    <row r="574" spans="1:25">
      <c r="A574" s="23"/>
      <c r="B574" s="23"/>
      <c r="C574" s="23"/>
      <c r="D574" s="23"/>
      <c r="E574" s="23"/>
      <c r="F574" s="23"/>
      <c r="G574" s="23"/>
      <c r="H574" s="23"/>
      <c r="I574" s="142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</row>
    <row r="575" spans="1:25">
      <c r="A575" s="23"/>
      <c r="B575" s="23"/>
      <c r="C575" s="23"/>
      <c r="D575" s="23"/>
      <c r="E575" s="23"/>
      <c r="F575" s="23"/>
      <c r="G575" s="23"/>
      <c r="H575" s="23"/>
      <c r="I575" s="142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</row>
    <row r="576" spans="1:25">
      <c r="A576" s="23"/>
      <c r="B576" s="23"/>
      <c r="C576" s="23"/>
      <c r="D576" s="23"/>
      <c r="E576" s="23"/>
      <c r="F576" s="23"/>
      <c r="G576" s="23"/>
      <c r="H576" s="23"/>
      <c r="I576" s="142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</row>
    <row r="577" spans="1:25">
      <c r="A577" s="23"/>
      <c r="B577" s="23"/>
      <c r="C577" s="23"/>
      <c r="D577" s="23"/>
      <c r="E577" s="23"/>
      <c r="F577" s="23"/>
      <c r="G577" s="23"/>
      <c r="H577" s="23"/>
      <c r="I577" s="142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</row>
    <row r="578" spans="1:25">
      <c r="A578" s="23"/>
      <c r="B578" s="23"/>
      <c r="C578" s="23"/>
      <c r="D578" s="23"/>
      <c r="E578" s="23"/>
      <c r="F578" s="23"/>
      <c r="G578" s="23"/>
      <c r="H578" s="23"/>
      <c r="I578" s="142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</row>
    <row r="579" spans="1:25">
      <c r="A579" s="23"/>
      <c r="B579" s="23"/>
      <c r="C579" s="23"/>
      <c r="D579" s="23"/>
      <c r="E579" s="23"/>
      <c r="F579" s="23"/>
      <c r="G579" s="23"/>
      <c r="H579" s="23"/>
      <c r="I579" s="142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</row>
    <row r="580" spans="1:25">
      <c r="A580" s="23"/>
      <c r="B580" s="23"/>
      <c r="C580" s="23"/>
      <c r="D580" s="23"/>
      <c r="E580" s="23"/>
      <c r="F580" s="23"/>
      <c r="G580" s="23"/>
      <c r="H580" s="23"/>
      <c r="I580" s="142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</row>
    <row r="581" spans="1:25">
      <c r="A581" s="23"/>
      <c r="B581" s="23"/>
      <c r="C581" s="23"/>
      <c r="D581" s="23"/>
      <c r="E581" s="23"/>
      <c r="F581" s="23"/>
      <c r="G581" s="23"/>
      <c r="H581" s="23"/>
      <c r="I581" s="142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</row>
    <row r="582" spans="1:25">
      <c r="A582" s="23"/>
      <c r="B582" s="23"/>
      <c r="C582" s="23"/>
      <c r="D582" s="23"/>
      <c r="E582" s="23"/>
      <c r="F582" s="23"/>
      <c r="G582" s="23"/>
      <c r="H582" s="23"/>
      <c r="I582" s="142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</row>
    <row r="583" spans="1:25">
      <c r="A583" s="23"/>
      <c r="B583" s="23"/>
      <c r="C583" s="23"/>
      <c r="D583" s="23"/>
      <c r="E583" s="23"/>
      <c r="F583" s="23"/>
      <c r="G583" s="23"/>
      <c r="H583" s="23"/>
      <c r="I583" s="142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</row>
    <row r="584" spans="1:25">
      <c r="A584" s="23"/>
      <c r="B584" s="23"/>
      <c r="C584" s="23"/>
      <c r="D584" s="23"/>
      <c r="E584" s="23"/>
      <c r="F584" s="23"/>
      <c r="G584" s="23"/>
      <c r="H584" s="23"/>
      <c r="I584" s="142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</row>
    <row r="585" spans="1:25">
      <c r="A585" s="23"/>
      <c r="B585" s="23"/>
      <c r="C585" s="23"/>
      <c r="D585" s="23"/>
      <c r="E585" s="23"/>
      <c r="F585" s="23"/>
      <c r="G585" s="23"/>
      <c r="H585" s="23"/>
      <c r="I585" s="142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</row>
    <row r="586" spans="1:25">
      <c r="A586" s="23"/>
      <c r="B586" s="23"/>
      <c r="C586" s="23"/>
      <c r="D586" s="23"/>
      <c r="E586" s="23"/>
      <c r="F586" s="23"/>
      <c r="G586" s="23"/>
      <c r="H586" s="23"/>
      <c r="I586" s="142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</row>
    <row r="587" spans="1:25">
      <c r="A587" s="23"/>
      <c r="B587" s="23"/>
      <c r="C587" s="23"/>
      <c r="D587" s="23"/>
      <c r="E587" s="23"/>
      <c r="F587" s="23"/>
      <c r="G587" s="23"/>
      <c r="H587" s="23"/>
      <c r="I587" s="142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</row>
    <row r="588" spans="1:25">
      <c r="A588" s="23"/>
      <c r="B588" s="23"/>
      <c r="C588" s="23"/>
      <c r="D588" s="23"/>
      <c r="E588" s="23"/>
      <c r="F588" s="23"/>
      <c r="G588" s="23"/>
      <c r="H588" s="23"/>
      <c r="I588" s="142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</row>
    <row r="589" spans="1:25">
      <c r="A589" s="23"/>
      <c r="B589" s="23"/>
      <c r="C589" s="23"/>
      <c r="D589" s="23"/>
      <c r="E589" s="23"/>
      <c r="F589" s="23"/>
      <c r="G589" s="23"/>
      <c r="H589" s="23"/>
      <c r="I589" s="142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</row>
    <row r="590" spans="1:25">
      <c r="A590" s="23"/>
      <c r="B590" s="23"/>
      <c r="C590" s="23"/>
      <c r="D590" s="23"/>
      <c r="E590" s="23"/>
      <c r="F590" s="23"/>
      <c r="G590" s="23"/>
      <c r="H590" s="23"/>
      <c r="I590" s="142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</row>
    <row r="591" spans="1:25">
      <c r="A591" s="23"/>
      <c r="B591" s="23"/>
      <c r="C591" s="23"/>
      <c r="D591" s="23"/>
      <c r="E591" s="23"/>
      <c r="F591" s="23"/>
      <c r="G591" s="23"/>
      <c r="H591" s="23"/>
      <c r="I591" s="142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</row>
    <row r="592" spans="1:25">
      <c r="A592" s="23"/>
      <c r="B592" s="23"/>
      <c r="C592" s="23"/>
      <c r="D592" s="23"/>
      <c r="E592" s="23"/>
      <c r="F592" s="23"/>
      <c r="G592" s="23"/>
      <c r="H592" s="23"/>
      <c r="I592" s="142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</row>
    <row r="593" spans="1:25">
      <c r="A593" s="23"/>
      <c r="B593" s="23"/>
      <c r="C593" s="23"/>
      <c r="D593" s="23"/>
      <c r="E593" s="23"/>
      <c r="F593" s="23"/>
      <c r="G593" s="23"/>
      <c r="H593" s="23"/>
      <c r="I593" s="142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</row>
    <row r="594" spans="1:25">
      <c r="A594" s="23"/>
      <c r="B594" s="23"/>
      <c r="C594" s="23"/>
      <c r="D594" s="23"/>
      <c r="E594" s="23"/>
      <c r="F594" s="23"/>
      <c r="G594" s="23"/>
      <c r="H594" s="23"/>
      <c r="I594" s="142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</row>
    <row r="595" spans="1:25">
      <c r="A595" s="23"/>
      <c r="B595" s="23"/>
      <c r="C595" s="23"/>
      <c r="D595" s="23"/>
      <c r="E595" s="23"/>
      <c r="F595" s="23"/>
      <c r="G595" s="23"/>
      <c r="H595" s="23"/>
      <c r="I595" s="142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</row>
    <row r="596" spans="1:25">
      <c r="A596" s="23"/>
      <c r="B596" s="23"/>
      <c r="C596" s="23"/>
      <c r="D596" s="23"/>
      <c r="E596" s="23"/>
      <c r="F596" s="23"/>
      <c r="G596" s="23"/>
      <c r="H596" s="23"/>
      <c r="I596" s="142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</row>
    <row r="597" spans="1:25">
      <c r="A597" s="23"/>
      <c r="B597" s="23"/>
      <c r="C597" s="23"/>
      <c r="D597" s="23"/>
      <c r="E597" s="23"/>
      <c r="F597" s="23"/>
      <c r="G597" s="23"/>
      <c r="H597" s="23"/>
      <c r="I597" s="142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</row>
    <row r="598" spans="1:25">
      <c r="A598" s="23"/>
      <c r="B598" s="23"/>
      <c r="C598" s="23"/>
      <c r="D598" s="23"/>
      <c r="E598" s="23"/>
      <c r="F598" s="23"/>
      <c r="G598" s="23"/>
      <c r="H598" s="23"/>
      <c r="I598" s="142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</row>
    <row r="599" spans="1:25">
      <c r="A599" s="23"/>
      <c r="B599" s="23"/>
      <c r="C599" s="23"/>
      <c r="D599" s="23"/>
      <c r="E599" s="23"/>
      <c r="F599" s="23"/>
      <c r="G599" s="23"/>
      <c r="H599" s="23"/>
      <c r="I599" s="142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</row>
    <row r="600" spans="1:25">
      <c r="A600" s="23"/>
      <c r="B600" s="23"/>
      <c r="C600" s="23"/>
      <c r="D600" s="23"/>
      <c r="E600" s="23"/>
      <c r="F600" s="23"/>
      <c r="G600" s="23"/>
      <c r="H600" s="23"/>
      <c r="I600" s="142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</row>
    <row r="601" spans="1:25">
      <c r="A601" s="23"/>
      <c r="B601" s="23"/>
      <c r="C601" s="23"/>
      <c r="D601" s="23"/>
      <c r="E601" s="23"/>
      <c r="F601" s="23"/>
      <c r="G601" s="23"/>
      <c r="H601" s="23"/>
      <c r="I601" s="142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</row>
    <row r="602" spans="1:25">
      <c r="A602" s="23"/>
      <c r="B602" s="23"/>
      <c r="C602" s="23"/>
      <c r="D602" s="23"/>
      <c r="E602" s="23"/>
      <c r="F602" s="23"/>
      <c r="G602" s="23"/>
      <c r="H602" s="23"/>
      <c r="I602" s="142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</row>
    <row r="603" spans="1:25">
      <c r="A603" s="23"/>
      <c r="B603" s="23"/>
      <c r="C603" s="23"/>
      <c r="D603" s="23"/>
      <c r="E603" s="23"/>
      <c r="F603" s="23"/>
      <c r="G603" s="23"/>
      <c r="H603" s="23"/>
      <c r="I603" s="142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</row>
    <row r="604" spans="1:25">
      <c r="A604" s="23"/>
      <c r="B604" s="23"/>
      <c r="C604" s="23"/>
      <c r="D604" s="23"/>
      <c r="E604" s="23"/>
      <c r="F604" s="23"/>
      <c r="G604" s="23"/>
      <c r="H604" s="23"/>
      <c r="I604" s="142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</row>
    <row r="605" spans="1:25">
      <c r="A605" s="23"/>
      <c r="B605" s="23"/>
      <c r="C605" s="23"/>
      <c r="D605" s="23"/>
      <c r="E605" s="23"/>
      <c r="F605" s="23"/>
      <c r="G605" s="23"/>
      <c r="H605" s="23"/>
      <c r="I605" s="142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</row>
    <row r="606" spans="1:25">
      <c r="A606" s="23"/>
      <c r="B606" s="23"/>
      <c r="C606" s="23"/>
      <c r="D606" s="23"/>
      <c r="E606" s="23"/>
      <c r="F606" s="23"/>
      <c r="G606" s="23"/>
      <c r="H606" s="23"/>
      <c r="I606" s="142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</row>
    <row r="607" spans="1:25">
      <c r="A607" s="23"/>
      <c r="B607" s="23"/>
      <c r="C607" s="23"/>
      <c r="D607" s="23"/>
      <c r="E607" s="23"/>
      <c r="F607" s="23"/>
      <c r="G607" s="23"/>
      <c r="H607" s="23"/>
      <c r="I607" s="142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</row>
    <row r="608" spans="1:25">
      <c r="A608" s="23"/>
      <c r="B608" s="23"/>
      <c r="C608" s="23"/>
      <c r="D608" s="23"/>
      <c r="E608" s="23"/>
      <c r="F608" s="23"/>
      <c r="G608" s="23"/>
      <c r="H608" s="23"/>
      <c r="I608" s="142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</row>
    <row r="609" spans="1:25">
      <c r="A609" s="23"/>
      <c r="B609" s="23"/>
      <c r="C609" s="23"/>
      <c r="D609" s="23"/>
      <c r="E609" s="23"/>
      <c r="F609" s="23"/>
      <c r="G609" s="23"/>
      <c r="H609" s="23"/>
      <c r="I609" s="142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</row>
    <row r="610" spans="1:25">
      <c r="A610" s="23"/>
      <c r="B610" s="23"/>
      <c r="C610" s="23"/>
      <c r="D610" s="23"/>
      <c r="E610" s="23"/>
      <c r="F610" s="23"/>
      <c r="G610" s="23"/>
      <c r="H610" s="23"/>
      <c r="I610" s="142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</row>
    <row r="611" spans="1:25">
      <c r="A611" s="23"/>
      <c r="B611" s="23"/>
      <c r="C611" s="23"/>
      <c r="D611" s="23"/>
      <c r="E611" s="23"/>
      <c r="F611" s="23"/>
      <c r="G611" s="23"/>
      <c r="H611" s="23"/>
      <c r="I611" s="142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</row>
    <row r="612" spans="1:25">
      <c r="A612" s="23"/>
      <c r="B612" s="23"/>
      <c r="C612" s="23"/>
      <c r="D612" s="23"/>
      <c r="E612" s="23"/>
      <c r="F612" s="23"/>
      <c r="G612" s="23"/>
      <c r="H612" s="23"/>
      <c r="I612" s="142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</row>
    <row r="613" spans="1:25">
      <c r="A613" s="23"/>
      <c r="B613" s="23"/>
      <c r="C613" s="23"/>
      <c r="D613" s="23"/>
      <c r="E613" s="23"/>
      <c r="F613" s="23"/>
      <c r="G613" s="23"/>
      <c r="H613" s="23"/>
      <c r="I613" s="142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</row>
    <row r="614" spans="1:25">
      <c r="A614" s="23"/>
      <c r="B614" s="23"/>
      <c r="C614" s="23"/>
      <c r="D614" s="23"/>
      <c r="E614" s="23"/>
      <c r="F614" s="23"/>
      <c r="G614" s="23"/>
      <c r="H614" s="23"/>
      <c r="I614" s="142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</row>
    <row r="615" spans="1:25">
      <c r="A615" s="23"/>
      <c r="B615" s="23"/>
      <c r="C615" s="23"/>
      <c r="D615" s="23"/>
      <c r="E615" s="23"/>
      <c r="F615" s="23"/>
      <c r="G615" s="23"/>
      <c r="H615" s="23"/>
      <c r="I615" s="142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</row>
    <row r="616" spans="1:25">
      <c r="A616" s="23"/>
      <c r="B616" s="23"/>
      <c r="C616" s="23"/>
      <c r="D616" s="23"/>
      <c r="E616" s="23"/>
      <c r="F616" s="23"/>
      <c r="G616" s="23"/>
      <c r="H616" s="23"/>
      <c r="I616" s="142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</row>
    <row r="617" spans="1:25">
      <c r="A617" s="23"/>
      <c r="B617" s="23"/>
      <c r="C617" s="23"/>
      <c r="D617" s="23"/>
      <c r="E617" s="23"/>
      <c r="F617" s="23"/>
      <c r="G617" s="23"/>
      <c r="H617" s="23"/>
      <c r="I617" s="142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</row>
    <row r="618" spans="1:25">
      <c r="A618" s="23"/>
      <c r="B618" s="23"/>
      <c r="C618" s="23"/>
      <c r="D618" s="23"/>
      <c r="E618" s="23"/>
      <c r="F618" s="23"/>
      <c r="G618" s="23"/>
      <c r="H618" s="23"/>
      <c r="I618" s="142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</row>
    <row r="619" spans="1:25">
      <c r="A619" s="23"/>
      <c r="B619" s="23"/>
      <c r="C619" s="23"/>
      <c r="D619" s="23"/>
      <c r="E619" s="23"/>
      <c r="F619" s="23"/>
      <c r="G619" s="23"/>
      <c r="H619" s="23"/>
      <c r="I619" s="142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</row>
    <row r="620" spans="1:25">
      <c r="A620" s="23"/>
      <c r="B620" s="23"/>
      <c r="C620" s="23"/>
      <c r="D620" s="23"/>
      <c r="E620" s="23"/>
      <c r="F620" s="23"/>
      <c r="G620" s="23"/>
      <c r="H620" s="23"/>
      <c r="I620" s="142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</row>
    <row r="621" spans="1:25">
      <c r="A621" s="23"/>
      <c r="B621" s="23"/>
      <c r="C621" s="23"/>
      <c r="D621" s="23"/>
      <c r="E621" s="23"/>
      <c r="F621" s="23"/>
      <c r="G621" s="23"/>
      <c r="H621" s="23"/>
      <c r="I621" s="142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</row>
    <row r="622" spans="1:25">
      <c r="A622" s="23"/>
      <c r="B622" s="23"/>
      <c r="C622" s="23"/>
      <c r="D622" s="23"/>
      <c r="E622" s="23"/>
      <c r="F622" s="23"/>
      <c r="G622" s="23"/>
      <c r="H622" s="23"/>
      <c r="I622" s="142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</row>
    <row r="623" spans="1:25">
      <c r="A623" s="23"/>
      <c r="B623" s="23"/>
      <c r="C623" s="23"/>
      <c r="D623" s="23"/>
      <c r="E623" s="23"/>
      <c r="F623" s="23"/>
      <c r="G623" s="23"/>
      <c r="H623" s="23"/>
      <c r="I623" s="142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</row>
    <row r="624" spans="1:25">
      <c r="A624" s="23"/>
      <c r="B624" s="23"/>
      <c r="C624" s="23"/>
      <c r="D624" s="23"/>
      <c r="E624" s="23"/>
      <c r="F624" s="23"/>
      <c r="G624" s="23"/>
      <c r="H624" s="23"/>
      <c r="I624" s="142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</row>
    <row r="625" spans="1:25">
      <c r="A625" s="23"/>
      <c r="B625" s="23"/>
      <c r="C625" s="23"/>
      <c r="D625" s="23"/>
      <c r="E625" s="23"/>
      <c r="F625" s="23"/>
      <c r="G625" s="23"/>
      <c r="H625" s="23"/>
      <c r="I625" s="142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</row>
    <row r="626" spans="1:25">
      <c r="A626" s="23"/>
      <c r="B626" s="23"/>
      <c r="C626" s="23"/>
      <c r="D626" s="23"/>
      <c r="E626" s="23"/>
      <c r="F626" s="23"/>
      <c r="G626" s="23"/>
      <c r="H626" s="23"/>
      <c r="I626" s="142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</row>
    <row r="627" spans="1:25">
      <c r="A627" s="23"/>
      <c r="B627" s="23"/>
      <c r="C627" s="23"/>
      <c r="D627" s="23"/>
      <c r="E627" s="23"/>
      <c r="F627" s="23"/>
      <c r="G627" s="23"/>
      <c r="H627" s="23"/>
      <c r="I627" s="142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</row>
    <row r="628" spans="1:25">
      <c r="A628" s="23"/>
      <c r="B628" s="23"/>
      <c r="C628" s="23"/>
      <c r="D628" s="23"/>
      <c r="E628" s="23"/>
      <c r="F628" s="23"/>
      <c r="G628" s="23"/>
      <c r="H628" s="23"/>
      <c r="I628" s="142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</row>
    <row r="629" spans="1:25">
      <c r="A629" s="23"/>
      <c r="B629" s="23"/>
      <c r="C629" s="23"/>
      <c r="D629" s="23"/>
      <c r="E629" s="23"/>
      <c r="F629" s="23"/>
      <c r="G629" s="23"/>
      <c r="H629" s="23"/>
      <c r="I629" s="142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</row>
    <row r="630" spans="1:25">
      <c r="A630" s="23"/>
      <c r="B630" s="23"/>
      <c r="C630" s="23"/>
      <c r="D630" s="23"/>
      <c r="E630" s="23"/>
      <c r="F630" s="23"/>
      <c r="G630" s="23"/>
      <c r="H630" s="23"/>
      <c r="I630" s="142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</row>
    <row r="631" spans="1:25">
      <c r="A631" s="23"/>
      <c r="B631" s="23"/>
      <c r="C631" s="23"/>
      <c r="D631" s="23"/>
      <c r="E631" s="23"/>
      <c r="F631" s="23"/>
      <c r="G631" s="23"/>
      <c r="H631" s="23"/>
      <c r="I631" s="142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</row>
    <row r="632" spans="1:25">
      <c r="A632" s="23"/>
      <c r="B632" s="23"/>
      <c r="C632" s="23"/>
      <c r="D632" s="23"/>
      <c r="E632" s="23"/>
      <c r="F632" s="23"/>
      <c r="G632" s="23"/>
      <c r="H632" s="23"/>
      <c r="I632" s="142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</row>
    <row r="633" spans="1:25">
      <c r="A633" s="23"/>
      <c r="B633" s="23"/>
      <c r="C633" s="23"/>
      <c r="D633" s="23"/>
      <c r="E633" s="23"/>
      <c r="F633" s="23"/>
      <c r="G633" s="23"/>
      <c r="H633" s="23"/>
      <c r="I633" s="142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</row>
    <row r="634" spans="1:25">
      <c r="A634" s="23"/>
      <c r="B634" s="23"/>
      <c r="C634" s="23"/>
      <c r="D634" s="23"/>
      <c r="E634" s="23"/>
      <c r="F634" s="23"/>
      <c r="G634" s="23"/>
      <c r="H634" s="23"/>
      <c r="I634" s="142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</row>
    <row r="635" spans="1:25">
      <c r="A635" s="23"/>
      <c r="B635" s="23"/>
      <c r="C635" s="23"/>
      <c r="D635" s="23"/>
      <c r="E635" s="23"/>
      <c r="F635" s="23"/>
      <c r="G635" s="23"/>
      <c r="H635" s="23"/>
      <c r="I635" s="142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</row>
    <row r="636" spans="1:25">
      <c r="A636" s="23"/>
      <c r="B636" s="23"/>
      <c r="C636" s="23"/>
      <c r="D636" s="23"/>
      <c r="E636" s="23"/>
      <c r="F636" s="23"/>
      <c r="G636" s="23"/>
      <c r="H636" s="23"/>
      <c r="I636" s="142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</row>
    <row r="637" spans="1:25">
      <c r="A637" s="23"/>
      <c r="B637" s="23"/>
      <c r="C637" s="23"/>
      <c r="D637" s="23"/>
      <c r="E637" s="23"/>
      <c r="F637" s="23"/>
      <c r="G637" s="23"/>
      <c r="H637" s="23"/>
      <c r="I637" s="142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</row>
    <row r="638" spans="1:25">
      <c r="A638" s="23"/>
      <c r="B638" s="23"/>
      <c r="C638" s="23"/>
      <c r="D638" s="23"/>
      <c r="E638" s="23"/>
      <c r="F638" s="23"/>
      <c r="G638" s="23"/>
      <c r="H638" s="23"/>
      <c r="I638" s="142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</row>
    <row r="639" spans="1:25">
      <c r="A639" s="23"/>
      <c r="B639" s="23"/>
      <c r="C639" s="23"/>
      <c r="D639" s="23"/>
      <c r="E639" s="23"/>
      <c r="F639" s="23"/>
      <c r="G639" s="23"/>
      <c r="H639" s="23"/>
      <c r="I639" s="142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</row>
    <row r="640" spans="1:25">
      <c r="A640" s="23"/>
      <c r="B640" s="23"/>
      <c r="C640" s="23"/>
      <c r="D640" s="23"/>
      <c r="E640" s="23"/>
      <c r="F640" s="23"/>
      <c r="G640" s="23"/>
      <c r="H640" s="23"/>
      <c r="I640" s="142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</row>
    <row r="641" spans="1:25">
      <c r="A641" s="23"/>
      <c r="B641" s="23"/>
      <c r="C641" s="23"/>
      <c r="D641" s="23"/>
      <c r="E641" s="23"/>
      <c r="F641" s="23"/>
      <c r="G641" s="23"/>
      <c r="H641" s="23"/>
      <c r="I641" s="142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</row>
    <row r="642" spans="1:25">
      <c r="A642" s="23"/>
      <c r="B642" s="23"/>
      <c r="C642" s="23"/>
      <c r="D642" s="23"/>
      <c r="E642" s="23"/>
      <c r="F642" s="23"/>
      <c r="G642" s="23"/>
      <c r="H642" s="23"/>
      <c r="I642" s="142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</row>
    <row r="643" spans="1:25">
      <c r="A643" s="23"/>
      <c r="B643" s="23"/>
      <c r="C643" s="23"/>
      <c r="D643" s="23"/>
      <c r="E643" s="23"/>
      <c r="F643" s="23"/>
      <c r="G643" s="23"/>
      <c r="H643" s="23"/>
      <c r="I643" s="142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</row>
    <row r="644" spans="1:25">
      <c r="A644" s="23"/>
      <c r="B644" s="23"/>
      <c r="C644" s="23"/>
      <c r="D644" s="23"/>
      <c r="E644" s="23"/>
      <c r="F644" s="23"/>
      <c r="G644" s="23"/>
      <c r="H644" s="23"/>
      <c r="I644" s="142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</row>
    <row r="645" spans="1:25">
      <c r="A645" s="23"/>
      <c r="B645" s="23"/>
      <c r="C645" s="23"/>
      <c r="D645" s="23"/>
      <c r="E645" s="23"/>
      <c r="F645" s="23"/>
      <c r="G645" s="23"/>
      <c r="H645" s="23"/>
      <c r="I645" s="142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</row>
    <row r="646" spans="1:25">
      <c r="A646" s="23"/>
      <c r="B646" s="23"/>
      <c r="C646" s="23"/>
      <c r="D646" s="23"/>
      <c r="E646" s="23"/>
      <c r="F646" s="23"/>
      <c r="G646" s="23"/>
      <c r="H646" s="23"/>
      <c r="I646" s="142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</row>
    <row r="647" spans="1:25">
      <c r="A647" s="23"/>
      <c r="B647" s="23"/>
      <c r="C647" s="23"/>
      <c r="D647" s="23"/>
      <c r="E647" s="23"/>
      <c r="F647" s="23"/>
      <c r="G647" s="23"/>
      <c r="H647" s="23"/>
      <c r="I647" s="142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</row>
    <row r="648" spans="1:25">
      <c r="A648" s="23"/>
      <c r="B648" s="23"/>
      <c r="C648" s="23"/>
      <c r="D648" s="23"/>
      <c r="E648" s="23"/>
      <c r="F648" s="23"/>
      <c r="G648" s="23"/>
      <c r="H648" s="23"/>
      <c r="I648" s="142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</row>
    <row r="649" spans="1:25">
      <c r="A649" s="23"/>
      <c r="B649" s="23"/>
      <c r="C649" s="23"/>
      <c r="D649" s="23"/>
      <c r="E649" s="23"/>
      <c r="F649" s="23"/>
      <c r="G649" s="23"/>
      <c r="H649" s="23"/>
      <c r="I649" s="142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</row>
    <row r="650" spans="1:25">
      <c r="A650" s="23"/>
      <c r="B650" s="23"/>
      <c r="C650" s="23"/>
      <c r="D650" s="23"/>
      <c r="E650" s="23"/>
      <c r="F650" s="23"/>
      <c r="G650" s="23"/>
      <c r="H650" s="23"/>
      <c r="I650" s="142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</row>
    <row r="651" spans="1:25">
      <c r="A651" s="23"/>
      <c r="B651" s="23"/>
      <c r="C651" s="23"/>
      <c r="D651" s="23"/>
      <c r="E651" s="23"/>
      <c r="F651" s="23"/>
      <c r="G651" s="23"/>
      <c r="H651" s="23"/>
      <c r="I651" s="142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</row>
    <row r="652" spans="1:25">
      <c r="A652" s="23"/>
      <c r="B652" s="23"/>
      <c r="C652" s="23"/>
      <c r="D652" s="23"/>
      <c r="E652" s="23"/>
      <c r="F652" s="23"/>
      <c r="G652" s="23"/>
      <c r="H652" s="23"/>
      <c r="I652" s="142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</row>
    <row r="653" spans="1:25">
      <c r="A653" s="23"/>
      <c r="B653" s="23"/>
      <c r="C653" s="23"/>
      <c r="D653" s="23"/>
      <c r="E653" s="23"/>
      <c r="F653" s="23"/>
      <c r="G653" s="23"/>
      <c r="H653" s="23"/>
      <c r="I653" s="142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</row>
    <row r="654" spans="1:25">
      <c r="A654" s="23"/>
      <c r="B654" s="23"/>
      <c r="C654" s="23"/>
      <c r="D654" s="23"/>
      <c r="E654" s="23"/>
      <c r="F654" s="23"/>
      <c r="G654" s="23"/>
      <c r="H654" s="23"/>
      <c r="I654" s="142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</row>
    <row r="655" spans="1:25">
      <c r="A655" s="23"/>
      <c r="B655" s="23"/>
      <c r="C655" s="23"/>
      <c r="D655" s="23"/>
      <c r="E655" s="23"/>
      <c r="F655" s="23"/>
      <c r="G655" s="23"/>
      <c r="H655" s="23"/>
      <c r="I655" s="142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</row>
    <row r="656" spans="1:25">
      <c r="A656" s="23"/>
      <c r="B656" s="23"/>
      <c r="C656" s="23"/>
      <c r="D656" s="23"/>
      <c r="E656" s="23"/>
      <c r="F656" s="23"/>
      <c r="G656" s="23"/>
      <c r="H656" s="23"/>
      <c r="I656" s="142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</row>
    <row r="657" spans="1:25">
      <c r="A657" s="23"/>
      <c r="B657" s="23"/>
      <c r="C657" s="23"/>
      <c r="D657" s="23"/>
      <c r="E657" s="23"/>
      <c r="F657" s="23"/>
      <c r="G657" s="23"/>
      <c r="H657" s="23"/>
      <c r="I657" s="142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</row>
    <row r="658" spans="1:25">
      <c r="A658" s="23"/>
      <c r="B658" s="23"/>
      <c r="C658" s="23"/>
      <c r="D658" s="23"/>
      <c r="E658" s="23"/>
      <c r="F658" s="23"/>
      <c r="G658" s="23"/>
      <c r="H658" s="23"/>
      <c r="I658" s="142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</row>
    <row r="659" spans="1:25">
      <c r="A659" s="23"/>
      <c r="B659" s="23"/>
      <c r="C659" s="23"/>
      <c r="D659" s="23"/>
      <c r="E659" s="23"/>
      <c r="F659" s="23"/>
      <c r="G659" s="23"/>
      <c r="H659" s="23"/>
      <c r="I659" s="142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</row>
    <row r="660" spans="1:25">
      <c r="A660" s="23"/>
      <c r="B660" s="23"/>
      <c r="C660" s="23"/>
      <c r="D660" s="23"/>
      <c r="E660" s="23"/>
      <c r="F660" s="23"/>
      <c r="G660" s="23"/>
      <c r="H660" s="23"/>
      <c r="I660" s="142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</row>
    <row r="661" spans="1:25">
      <c r="A661" s="23"/>
      <c r="B661" s="23"/>
      <c r="C661" s="23"/>
      <c r="D661" s="23"/>
      <c r="E661" s="23"/>
      <c r="F661" s="23"/>
      <c r="G661" s="23"/>
      <c r="H661" s="23"/>
      <c r="I661" s="142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</row>
    <row r="662" spans="1:25">
      <c r="A662" s="23"/>
      <c r="B662" s="23"/>
      <c r="C662" s="23"/>
      <c r="D662" s="23"/>
      <c r="E662" s="23"/>
      <c r="F662" s="23"/>
      <c r="G662" s="23"/>
      <c r="H662" s="23"/>
      <c r="I662" s="142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</row>
    <row r="663" spans="1:25">
      <c r="A663" s="23"/>
      <c r="B663" s="23"/>
      <c r="C663" s="23"/>
      <c r="D663" s="23"/>
      <c r="E663" s="23"/>
      <c r="F663" s="23"/>
      <c r="G663" s="23"/>
      <c r="H663" s="23"/>
      <c r="I663" s="142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</row>
    <row r="664" spans="1:25">
      <c r="A664" s="23"/>
      <c r="B664" s="23"/>
      <c r="C664" s="23"/>
      <c r="D664" s="23"/>
      <c r="E664" s="23"/>
      <c r="F664" s="23"/>
      <c r="G664" s="23"/>
      <c r="H664" s="23"/>
      <c r="I664" s="142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</row>
    <row r="665" spans="1:25">
      <c r="A665" s="23"/>
      <c r="B665" s="23"/>
      <c r="C665" s="23"/>
      <c r="D665" s="23"/>
      <c r="E665" s="23"/>
      <c r="F665" s="23"/>
      <c r="G665" s="23"/>
      <c r="H665" s="23"/>
      <c r="I665" s="142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</row>
    <row r="666" spans="1:25">
      <c r="A666" s="23"/>
      <c r="B666" s="23"/>
      <c r="C666" s="23"/>
      <c r="D666" s="23"/>
      <c r="E666" s="23"/>
      <c r="F666" s="23"/>
      <c r="G666" s="23"/>
      <c r="H666" s="23"/>
      <c r="I666" s="142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</row>
    <row r="667" spans="1:25">
      <c r="A667" s="23"/>
      <c r="B667" s="23"/>
      <c r="C667" s="23"/>
      <c r="D667" s="23"/>
      <c r="E667" s="23"/>
      <c r="F667" s="23"/>
      <c r="G667" s="23"/>
      <c r="H667" s="23"/>
      <c r="I667" s="142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</row>
    <row r="668" spans="1:25">
      <c r="A668" s="23"/>
      <c r="B668" s="23"/>
      <c r="C668" s="23"/>
      <c r="D668" s="23"/>
      <c r="E668" s="23"/>
      <c r="F668" s="23"/>
      <c r="G668" s="23"/>
      <c r="H668" s="23"/>
      <c r="I668" s="142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</row>
    <row r="669" spans="1:25">
      <c r="A669" s="23"/>
      <c r="B669" s="23"/>
      <c r="C669" s="23"/>
      <c r="D669" s="23"/>
      <c r="E669" s="23"/>
      <c r="F669" s="23"/>
      <c r="G669" s="23"/>
      <c r="H669" s="23"/>
      <c r="I669" s="142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</row>
    <row r="670" spans="1:25">
      <c r="A670" s="23"/>
      <c r="B670" s="23"/>
      <c r="C670" s="23"/>
      <c r="D670" s="23"/>
      <c r="E670" s="23"/>
      <c r="F670" s="23"/>
      <c r="G670" s="23"/>
      <c r="H670" s="23"/>
      <c r="I670" s="142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</row>
    <row r="671" spans="1:25">
      <c r="A671" s="23"/>
      <c r="B671" s="23"/>
      <c r="C671" s="23"/>
      <c r="D671" s="23"/>
      <c r="E671" s="23"/>
      <c r="F671" s="23"/>
      <c r="G671" s="23"/>
      <c r="H671" s="23"/>
      <c r="I671" s="142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</row>
    <row r="672" spans="1:25">
      <c r="A672" s="23"/>
      <c r="B672" s="23"/>
      <c r="C672" s="23"/>
      <c r="D672" s="23"/>
      <c r="E672" s="23"/>
      <c r="F672" s="23"/>
      <c r="G672" s="23"/>
      <c r="H672" s="23"/>
      <c r="I672" s="142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</row>
    <row r="673" spans="1:25">
      <c r="A673" s="23"/>
      <c r="B673" s="23"/>
      <c r="C673" s="23"/>
      <c r="D673" s="23"/>
      <c r="E673" s="23"/>
      <c r="F673" s="23"/>
      <c r="G673" s="23"/>
      <c r="H673" s="23"/>
      <c r="I673" s="142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</row>
    <row r="674" spans="1:25">
      <c r="A674" s="23"/>
      <c r="B674" s="23"/>
      <c r="C674" s="23"/>
      <c r="D674" s="23"/>
      <c r="E674" s="23"/>
      <c r="F674" s="23"/>
      <c r="G674" s="23"/>
      <c r="H674" s="23"/>
      <c r="I674" s="142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</row>
    <row r="675" spans="1:25">
      <c r="A675" s="23"/>
      <c r="B675" s="23"/>
      <c r="C675" s="23"/>
      <c r="D675" s="23"/>
      <c r="E675" s="23"/>
      <c r="F675" s="23"/>
      <c r="G675" s="23"/>
      <c r="H675" s="23"/>
      <c r="I675" s="142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</row>
    <row r="676" spans="1:25">
      <c r="A676" s="23"/>
      <c r="B676" s="23"/>
      <c r="C676" s="23"/>
      <c r="D676" s="23"/>
      <c r="E676" s="23"/>
      <c r="F676" s="23"/>
      <c r="G676" s="23"/>
      <c r="H676" s="23"/>
      <c r="I676" s="142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</row>
    <row r="677" spans="1:25">
      <c r="A677" s="23"/>
      <c r="B677" s="23"/>
      <c r="C677" s="23"/>
      <c r="D677" s="23"/>
      <c r="E677" s="23"/>
      <c r="F677" s="23"/>
      <c r="G677" s="23"/>
      <c r="H677" s="23"/>
      <c r="I677" s="142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</row>
    <row r="678" spans="1:25">
      <c r="A678" s="23"/>
      <c r="B678" s="23"/>
      <c r="C678" s="23"/>
      <c r="D678" s="23"/>
      <c r="E678" s="23"/>
      <c r="F678" s="23"/>
      <c r="G678" s="23"/>
      <c r="H678" s="23"/>
      <c r="I678" s="142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</row>
    <row r="679" spans="1:25">
      <c r="A679" s="23"/>
      <c r="B679" s="23"/>
      <c r="C679" s="23"/>
      <c r="D679" s="23"/>
      <c r="E679" s="23"/>
      <c r="F679" s="23"/>
      <c r="G679" s="23"/>
      <c r="H679" s="23"/>
      <c r="I679" s="142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</row>
    <row r="680" spans="1:25">
      <c r="A680" s="23"/>
      <c r="B680" s="23"/>
      <c r="C680" s="23"/>
      <c r="D680" s="23"/>
      <c r="E680" s="23"/>
      <c r="F680" s="23"/>
      <c r="G680" s="23"/>
      <c r="H680" s="23"/>
      <c r="I680" s="142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</row>
    <row r="681" spans="1:25">
      <c r="A681" s="23"/>
      <c r="B681" s="23"/>
      <c r="C681" s="23"/>
      <c r="D681" s="23"/>
      <c r="E681" s="23"/>
      <c r="F681" s="23"/>
      <c r="G681" s="23"/>
      <c r="H681" s="23"/>
      <c r="I681" s="142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</row>
    <row r="682" spans="1:25">
      <c r="A682" s="23"/>
      <c r="B682" s="23"/>
      <c r="C682" s="23"/>
      <c r="D682" s="23"/>
      <c r="E682" s="23"/>
      <c r="F682" s="23"/>
      <c r="G682" s="23"/>
      <c r="H682" s="23"/>
      <c r="I682" s="142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</row>
    <row r="683" spans="1:25">
      <c r="A683" s="23"/>
      <c r="B683" s="23"/>
      <c r="C683" s="23"/>
      <c r="D683" s="23"/>
      <c r="E683" s="23"/>
      <c r="F683" s="23"/>
      <c r="G683" s="23"/>
      <c r="H683" s="23"/>
      <c r="I683" s="142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</row>
    <row r="684" spans="1:25">
      <c r="A684" s="23"/>
      <c r="B684" s="23"/>
      <c r="C684" s="23"/>
      <c r="D684" s="23"/>
      <c r="E684" s="23"/>
      <c r="F684" s="23"/>
      <c r="G684" s="23"/>
      <c r="H684" s="23"/>
      <c r="I684" s="142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</row>
    <row r="685" spans="1:25">
      <c r="A685" s="23"/>
      <c r="B685" s="23"/>
      <c r="C685" s="23"/>
      <c r="D685" s="23"/>
      <c r="E685" s="23"/>
      <c r="F685" s="23"/>
      <c r="G685" s="23"/>
      <c r="H685" s="23"/>
      <c r="I685" s="142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</row>
    <row r="686" spans="1:25">
      <c r="A686" s="23"/>
      <c r="B686" s="23"/>
      <c r="C686" s="23"/>
      <c r="D686" s="23"/>
      <c r="E686" s="23"/>
      <c r="F686" s="23"/>
      <c r="G686" s="23"/>
      <c r="H686" s="23"/>
      <c r="I686" s="142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</row>
    <row r="687" spans="1:25">
      <c r="A687" s="23"/>
      <c r="B687" s="23"/>
      <c r="C687" s="23"/>
      <c r="D687" s="23"/>
      <c r="E687" s="23"/>
      <c r="F687" s="23"/>
      <c r="G687" s="23"/>
      <c r="H687" s="23"/>
      <c r="I687" s="142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</row>
    <row r="688" spans="1:25">
      <c r="A688" s="23"/>
      <c r="B688" s="23"/>
      <c r="C688" s="23"/>
      <c r="D688" s="23"/>
      <c r="E688" s="23"/>
      <c r="F688" s="23"/>
      <c r="G688" s="23"/>
      <c r="H688" s="23"/>
      <c r="I688" s="142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</row>
    <row r="689" spans="1:25">
      <c r="A689" s="23"/>
      <c r="B689" s="23"/>
      <c r="C689" s="23"/>
      <c r="D689" s="23"/>
      <c r="E689" s="23"/>
      <c r="F689" s="23"/>
      <c r="G689" s="23"/>
      <c r="H689" s="23"/>
      <c r="I689" s="142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</row>
    <row r="690" spans="1:25">
      <c r="A690" s="23"/>
      <c r="B690" s="23"/>
      <c r="C690" s="23"/>
      <c r="D690" s="23"/>
      <c r="E690" s="23"/>
      <c r="F690" s="23"/>
      <c r="G690" s="23"/>
      <c r="H690" s="23"/>
      <c r="I690" s="142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</row>
    <row r="691" spans="1:25">
      <c r="A691" s="23"/>
      <c r="B691" s="23"/>
      <c r="C691" s="23"/>
      <c r="D691" s="23"/>
      <c r="E691" s="23"/>
      <c r="F691" s="23"/>
      <c r="G691" s="23"/>
      <c r="H691" s="23"/>
      <c r="I691" s="142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</row>
    <row r="692" spans="1:25">
      <c r="A692" s="23"/>
      <c r="B692" s="23"/>
      <c r="C692" s="23"/>
      <c r="D692" s="23"/>
      <c r="E692" s="23"/>
      <c r="F692" s="23"/>
      <c r="G692" s="23"/>
      <c r="H692" s="23"/>
      <c r="I692" s="142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</row>
    <row r="693" spans="1:25">
      <c r="A693" s="23"/>
      <c r="B693" s="23"/>
      <c r="C693" s="23"/>
      <c r="D693" s="23"/>
      <c r="E693" s="23"/>
      <c r="F693" s="23"/>
      <c r="G693" s="23"/>
      <c r="H693" s="23"/>
      <c r="I693" s="142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</row>
    <row r="694" spans="1:25">
      <c r="A694" s="23"/>
      <c r="B694" s="23"/>
      <c r="C694" s="23"/>
      <c r="D694" s="23"/>
      <c r="E694" s="23"/>
      <c r="F694" s="23"/>
      <c r="G694" s="23"/>
      <c r="H694" s="23"/>
      <c r="I694" s="142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</row>
    <row r="695" spans="1:25">
      <c r="A695" s="23"/>
      <c r="B695" s="23"/>
      <c r="C695" s="23"/>
      <c r="D695" s="23"/>
      <c r="E695" s="23"/>
      <c r="F695" s="23"/>
      <c r="G695" s="23"/>
      <c r="H695" s="23"/>
      <c r="I695" s="142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</row>
    <row r="696" spans="1:25">
      <c r="A696" s="23"/>
      <c r="B696" s="23"/>
      <c r="C696" s="23"/>
      <c r="D696" s="23"/>
      <c r="E696" s="23"/>
      <c r="F696" s="23"/>
      <c r="G696" s="23"/>
      <c r="H696" s="23"/>
      <c r="I696" s="142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</row>
    <row r="697" spans="1:25">
      <c r="A697" s="23"/>
      <c r="B697" s="23"/>
      <c r="C697" s="23"/>
      <c r="D697" s="23"/>
      <c r="E697" s="23"/>
      <c r="F697" s="23"/>
      <c r="G697" s="23"/>
      <c r="H697" s="23"/>
      <c r="I697" s="142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</row>
    <row r="698" spans="1:25">
      <c r="A698" s="23"/>
      <c r="B698" s="23"/>
      <c r="C698" s="23"/>
      <c r="D698" s="23"/>
      <c r="E698" s="23"/>
      <c r="F698" s="23"/>
      <c r="G698" s="23"/>
      <c r="H698" s="23"/>
      <c r="I698" s="142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</row>
    <row r="699" spans="1:25">
      <c r="A699" s="23"/>
      <c r="B699" s="23"/>
      <c r="C699" s="23"/>
      <c r="D699" s="23"/>
      <c r="E699" s="23"/>
      <c r="F699" s="23"/>
      <c r="G699" s="23"/>
      <c r="H699" s="23"/>
      <c r="I699" s="142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</row>
    <row r="700" spans="1:25">
      <c r="A700" s="23"/>
      <c r="B700" s="23"/>
      <c r="C700" s="23"/>
      <c r="D700" s="23"/>
      <c r="E700" s="23"/>
      <c r="F700" s="23"/>
      <c r="G700" s="23"/>
      <c r="H700" s="23"/>
      <c r="I700" s="142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</row>
    <row r="701" spans="1:25">
      <c r="A701" s="23"/>
      <c r="B701" s="23"/>
      <c r="C701" s="23"/>
      <c r="D701" s="23"/>
      <c r="E701" s="23"/>
      <c r="F701" s="23"/>
      <c r="G701" s="23"/>
      <c r="H701" s="23"/>
      <c r="I701" s="142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</row>
    <row r="702" spans="1:25">
      <c r="A702" s="23"/>
      <c r="B702" s="23"/>
      <c r="C702" s="23"/>
      <c r="D702" s="23"/>
      <c r="E702" s="23"/>
      <c r="F702" s="23"/>
      <c r="G702" s="23"/>
      <c r="H702" s="23"/>
      <c r="I702" s="142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</row>
    <row r="703" spans="1:25">
      <c r="A703" s="23"/>
      <c r="B703" s="23"/>
      <c r="C703" s="23"/>
      <c r="D703" s="23"/>
      <c r="E703" s="23"/>
      <c r="F703" s="23"/>
      <c r="G703" s="23"/>
      <c r="H703" s="23"/>
      <c r="I703" s="142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</row>
    <row r="704" spans="1:25">
      <c r="A704" s="23"/>
      <c r="B704" s="23"/>
      <c r="C704" s="23"/>
      <c r="D704" s="23"/>
      <c r="E704" s="23"/>
      <c r="F704" s="23"/>
      <c r="G704" s="23"/>
      <c r="H704" s="23"/>
      <c r="I704" s="142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</row>
    <row r="705" spans="1:25">
      <c r="A705" s="23"/>
      <c r="B705" s="23"/>
      <c r="C705" s="23"/>
      <c r="D705" s="23"/>
      <c r="E705" s="23"/>
      <c r="F705" s="23"/>
      <c r="G705" s="23"/>
      <c r="H705" s="23"/>
      <c r="I705" s="142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</row>
    <row r="706" spans="1:25">
      <c r="A706" s="23"/>
      <c r="B706" s="23"/>
      <c r="C706" s="23"/>
      <c r="D706" s="23"/>
      <c r="E706" s="23"/>
      <c r="F706" s="23"/>
      <c r="G706" s="23"/>
      <c r="H706" s="23"/>
      <c r="I706" s="142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</row>
    <row r="707" spans="1:25">
      <c r="A707" s="23"/>
      <c r="B707" s="23"/>
      <c r="C707" s="23"/>
      <c r="D707" s="23"/>
      <c r="E707" s="23"/>
      <c r="F707" s="23"/>
      <c r="G707" s="23"/>
      <c r="H707" s="23"/>
      <c r="I707" s="142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</row>
    <row r="708" spans="1:25">
      <c r="A708" s="23"/>
      <c r="B708" s="23"/>
      <c r="C708" s="23"/>
      <c r="D708" s="23"/>
      <c r="E708" s="23"/>
      <c r="F708" s="23"/>
      <c r="G708" s="23"/>
      <c r="H708" s="23"/>
      <c r="I708" s="142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</row>
    <row r="709" spans="1:25">
      <c r="A709" s="23"/>
      <c r="B709" s="23"/>
      <c r="C709" s="23"/>
      <c r="D709" s="23"/>
      <c r="E709" s="23"/>
      <c r="F709" s="23"/>
      <c r="G709" s="23"/>
      <c r="H709" s="23"/>
      <c r="I709" s="142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</row>
    <row r="710" spans="1:25">
      <c r="A710" s="23"/>
      <c r="B710" s="23"/>
      <c r="C710" s="23"/>
      <c r="D710" s="23"/>
      <c r="E710" s="23"/>
      <c r="F710" s="23"/>
      <c r="G710" s="23"/>
      <c r="H710" s="23"/>
      <c r="I710" s="142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</row>
    <row r="711" spans="1:25">
      <c r="A711" s="23"/>
      <c r="B711" s="23"/>
      <c r="C711" s="23"/>
      <c r="D711" s="23"/>
      <c r="E711" s="23"/>
      <c r="F711" s="23"/>
      <c r="G711" s="23"/>
      <c r="H711" s="23"/>
      <c r="I711" s="142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</row>
    <row r="712" spans="1:25">
      <c r="A712" s="23"/>
      <c r="B712" s="23"/>
      <c r="C712" s="23"/>
      <c r="D712" s="23"/>
      <c r="E712" s="23"/>
      <c r="F712" s="23"/>
      <c r="G712" s="23"/>
      <c r="H712" s="23"/>
      <c r="I712" s="142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</row>
    <row r="713" spans="1:25">
      <c r="A713" s="23"/>
      <c r="B713" s="23"/>
      <c r="C713" s="23"/>
      <c r="D713" s="23"/>
      <c r="E713" s="23"/>
      <c r="F713" s="23"/>
      <c r="G713" s="23"/>
      <c r="H713" s="23"/>
      <c r="I713" s="142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</row>
    <row r="714" spans="1:25">
      <c r="A714" s="23"/>
      <c r="B714" s="23"/>
      <c r="C714" s="23"/>
      <c r="D714" s="23"/>
      <c r="E714" s="23"/>
      <c r="F714" s="23"/>
      <c r="G714" s="23"/>
      <c r="H714" s="23"/>
      <c r="I714" s="142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</row>
    <row r="715" spans="1:25">
      <c r="A715" s="23"/>
      <c r="B715" s="23"/>
      <c r="C715" s="23"/>
      <c r="D715" s="23"/>
      <c r="E715" s="23"/>
      <c r="F715" s="23"/>
      <c r="G715" s="23"/>
      <c r="H715" s="23"/>
      <c r="I715" s="142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</row>
    <row r="716" spans="1:25">
      <c r="A716" s="23"/>
      <c r="B716" s="23"/>
      <c r="C716" s="23"/>
      <c r="D716" s="23"/>
      <c r="E716" s="23"/>
      <c r="F716" s="23"/>
      <c r="G716" s="23"/>
      <c r="H716" s="23"/>
      <c r="I716" s="142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</row>
    <row r="717" spans="1:25">
      <c r="A717" s="23"/>
      <c r="B717" s="23"/>
      <c r="C717" s="23"/>
      <c r="D717" s="23"/>
      <c r="E717" s="23"/>
      <c r="F717" s="23"/>
      <c r="G717" s="23"/>
      <c r="H717" s="23"/>
      <c r="I717" s="142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</row>
    <row r="718" spans="1:25">
      <c r="A718" s="23"/>
      <c r="B718" s="23"/>
      <c r="C718" s="23"/>
      <c r="D718" s="23"/>
      <c r="E718" s="23"/>
      <c r="F718" s="23"/>
      <c r="G718" s="23"/>
      <c r="H718" s="23"/>
      <c r="I718" s="142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</row>
    <row r="719" spans="1:25">
      <c r="A719" s="23"/>
      <c r="B719" s="23"/>
      <c r="C719" s="23"/>
      <c r="D719" s="23"/>
      <c r="E719" s="23"/>
      <c r="F719" s="23"/>
      <c r="G719" s="23"/>
      <c r="H719" s="23"/>
      <c r="I719" s="142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</row>
    <row r="720" spans="1:25">
      <c r="A720" s="23"/>
      <c r="B720" s="23"/>
      <c r="C720" s="23"/>
      <c r="D720" s="23"/>
      <c r="E720" s="23"/>
      <c r="F720" s="23"/>
      <c r="G720" s="23"/>
      <c r="H720" s="23"/>
      <c r="I720" s="142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</row>
    <row r="721" spans="1:25">
      <c r="A721" s="23"/>
      <c r="B721" s="23"/>
      <c r="C721" s="23"/>
      <c r="D721" s="23"/>
      <c r="E721" s="23"/>
      <c r="F721" s="23"/>
      <c r="G721" s="23"/>
      <c r="H721" s="23"/>
      <c r="I721" s="142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</row>
    <row r="722" spans="1:25">
      <c r="A722" s="23"/>
      <c r="B722" s="23"/>
      <c r="C722" s="23"/>
      <c r="D722" s="23"/>
      <c r="E722" s="23"/>
      <c r="F722" s="23"/>
      <c r="G722" s="23"/>
      <c r="H722" s="23"/>
      <c r="I722" s="142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</row>
    <row r="723" spans="1:25">
      <c r="A723" s="23"/>
      <c r="B723" s="23"/>
      <c r="C723" s="23"/>
      <c r="D723" s="23"/>
      <c r="E723" s="23"/>
      <c r="F723" s="23"/>
      <c r="G723" s="23"/>
      <c r="H723" s="23"/>
      <c r="I723" s="142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</row>
    <row r="724" spans="1:25">
      <c r="A724" s="23"/>
      <c r="B724" s="23"/>
      <c r="C724" s="23"/>
      <c r="D724" s="23"/>
      <c r="E724" s="23"/>
      <c r="F724" s="23"/>
      <c r="G724" s="23"/>
      <c r="H724" s="23"/>
      <c r="I724" s="142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</row>
    <row r="725" spans="1:25">
      <c r="A725" s="23"/>
      <c r="B725" s="23"/>
      <c r="C725" s="23"/>
      <c r="D725" s="23"/>
      <c r="E725" s="23"/>
      <c r="F725" s="23"/>
      <c r="G725" s="23"/>
      <c r="H725" s="23"/>
      <c r="I725" s="142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</row>
    <row r="726" spans="1:25">
      <c r="A726" s="23"/>
      <c r="B726" s="23"/>
      <c r="C726" s="23"/>
      <c r="D726" s="23"/>
      <c r="E726" s="23"/>
      <c r="F726" s="23"/>
      <c r="G726" s="23"/>
      <c r="H726" s="23"/>
      <c r="I726" s="142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</row>
    <row r="727" spans="1:25">
      <c r="A727" s="23"/>
      <c r="B727" s="23"/>
      <c r="C727" s="23"/>
      <c r="D727" s="23"/>
      <c r="E727" s="23"/>
      <c r="F727" s="23"/>
      <c r="G727" s="23"/>
      <c r="H727" s="23"/>
      <c r="I727" s="142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</row>
    <row r="728" spans="1:25">
      <c r="A728" s="23"/>
      <c r="B728" s="23"/>
      <c r="C728" s="23"/>
      <c r="D728" s="23"/>
      <c r="E728" s="23"/>
      <c r="F728" s="23"/>
      <c r="G728" s="23"/>
      <c r="H728" s="23"/>
      <c r="I728" s="142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</row>
    <row r="729" spans="1:25">
      <c r="A729" s="23"/>
      <c r="B729" s="23"/>
      <c r="C729" s="23"/>
      <c r="D729" s="23"/>
      <c r="E729" s="23"/>
      <c r="F729" s="23"/>
      <c r="G729" s="23"/>
      <c r="H729" s="23"/>
      <c r="I729" s="142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</row>
    <row r="730" spans="1:25">
      <c r="A730" s="23"/>
      <c r="B730" s="23"/>
      <c r="C730" s="23"/>
      <c r="D730" s="23"/>
      <c r="E730" s="23"/>
      <c r="F730" s="23"/>
      <c r="G730" s="23"/>
      <c r="H730" s="23"/>
      <c r="I730" s="142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</row>
    <row r="731" spans="1:25">
      <c r="A731" s="23"/>
      <c r="B731" s="23"/>
      <c r="C731" s="23"/>
      <c r="D731" s="23"/>
      <c r="E731" s="23"/>
      <c r="F731" s="23"/>
      <c r="G731" s="23"/>
      <c r="H731" s="23"/>
      <c r="I731" s="142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</row>
    <row r="732" spans="1:25">
      <c r="A732" s="23"/>
      <c r="B732" s="23"/>
      <c r="C732" s="23"/>
      <c r="D732" s="23"/>
      <c r="E732" s="23"/>
      <c r="F732" s="23"/>
      <c r="G732" s="23"/>
      <c r="H732" s="23"/>
      <c r="I732" s="142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</row>
    <row r="733" spans="1:25">
      <c r="A733" s="23"/>
      <c r="B733" s="23"/>
      <c r="C733" s="23"/>
      <c r="D733" s="23"/>
      <c r="E733" s="23"/>
      <c r="F733" s="23"/>
      <c r="G733" s="23"/>
      <c r="H733" s="23"/>
      <c r="I733" s="142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</row>
    <row r="734" spans="1:25">
      <c r="A734" s="23"/>
      <c r="B734" s="23"/>
      <c r="C734" s="23"/>
      <c r="D734" s="23"/>
      <c r="E734" s="23"/>
      <c r="F734" s="23"/>
      <c r="G734" s="23"/>
      <c r="H734" s="23"/>
      <c r="I734" s="142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</row>
    <row r="735" spans="1:25">
      <c r="A735" s="23"/>
      <c r="B735" s="23"/>
      <c r="C735" s="23"/>
      <c r="D735" s="23"/>
      <c r="E735" s="23"/>
      <c r="F735" s="23"/>
      <c r="G735" s="23"/>
      <c r="H735" s="23"/>
      <c r="I735" s="142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</row>
    <row r="736" spans="1:25">
      <c r="A736" s="23"/>
      <c r="B736" s="23"/>
      <c r="C736" s="23"/>
      <c r="D736" s="23"/>
      <c r="E736" s="23"/>
      <c r="F736" s="23"/>
      <c r="G736" s="23"/>
      <c r="H736" s="23"/>
      <c r="I736" s="142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</row>
    <row r="737" spans="1:25">
      <c r="A737" s="23"/>
      <c r="B737" s="23"/>
      <c r="C737" s="23"/>
      <c r="D737" s="23"/>
      <c r="E737" s="23"/>
      <c r="F737" s="23"/>
      <c r="G737" s="23"/>
      <c r="H737" s="23"/>
      <c r="I737" s="142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</row>
    <row r="738" spans="1:25">
      <c r="A738" s="23"/>
      <c r="B738" s="23"/>
      <c r="C738" s="23"/>
      <c r="D738" s="23"/>
      <c r="E738" s="23"/>
      <c r="F738" s="23"/>
      <c r="G738" s="23"/>
      <c r="H738" s="23"/>
      <c r="I738" s="142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</row>
    <row r="739" spans="1:25">
      <c r="A739" s="23"/>
      <c r="B739" s="23"/>
      <c r="C739" s="23"/>
      <c r="D739" s="23"/>
      <c r="E739" s="23"/>
      <c r="F739" s="23"/>
      <c r="G739" s="23"/>
      <c r="H739" s="23"/>
      <c r="I739" s="142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</row>
    <row r="740" spans="1:25">
      <c r="A740" s="23"/>
      <c r="B740" s="23"/>
      <c r="C740" s="23"/>
      <c r="D740" s="23"/>
      <c r="E740" s="23"/>
      <c r="F740" s="23"/>
      <c r="G740" s="23"/>
      <c r="H740" s="23"/>
      <c r="I740" s="142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</row>
    <row r="741" spans="1:25">
      <c r="A741" s="23"/>
      <c r="B741" s="23"/>
      <c r="C741" s="23"/>
      <c r="D741" s="23"/>
      <c r="E741" s="23"/>
      <c r="F741" s="23"/>
      <c r="G741" s="23"/>
      <c r="H741" s="23"/>
      <c r="I741" s="142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</row>
    <row r="742" spans="1:25">
      <c r="A742" s="23"/>
      <c r="B742" s="23"/>
      <c r="C742" s="23"/>
      <c r="D742" s="23"/>
      <c r="E742" s="23"/>
      <c r="F742" s="23"/>
      <c r="G742" s="23"/>
      <c r="H742" s="23"/>
      <c r="I742" s="142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</row>
    <row r="743" spans="1:25">
      <c r="A743" s="23"/>
      <c r="B743" s="23"/>
      <c r="C743" s="23"/>
      <c r="D743" s="23"/>
      <c r="E743" s="23"/>
      <c r="F743" s="23"/>
      <c r="G743" s="23"/>
      <c r="H743" s="23"/>
      <c r="I743" s="142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</row>
    <row r="744" spans="1:25">
      <c r="A744" s="23"/>
      <c r="B744" s="23"/>
      <c r="C744" s="23"/>
      <c r="D744" s="23"/>
      <c r="E744" s="23"/>
      <c r="F744" s="23"/>
      <c r="G744" s="23"/>
      <c r="H744" s="23"/>
      <c r="I744" s="142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</row>
    <row r="745" spans="1:25">
      <c r="A745" s="23"/>
      <c r="B745" s="23"/>
      <c r="C745" s="23"/>
      <c r="D745" s="23"/>
      <c r="E745" s="23"/>
      <c r="F745" s="23"/>
      <c r="G745" s="23"/>
      <c r="H745" s="23"/>
      <c r="I745" s="142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</row>
    <row r="746" spans="1:25">
      <c r="A746" s="23"/>
      <c r="B746" s="23"/>
      <c r="C746" s="23"/>
      <c r="D746" s="23"/>
      <c r="E746" s="23"/>
      <c r="F746" s="23"/>
      <c r="G746" s="23"/>
      <c r="H746" s="23"/>
      <c r="I746" s="142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</row>
    <row r="747" spans="1:25">
      <c r="A747" s="23"/>
      <c r="B747" s="23"/>
      <c r="C747" s="23"/>
      <c r="D747" s="23"/>
      <c r="E747" s="23"/>
      <c r="F747" s="23"/>
      <c r="G747" s="23"/>
      <c r="H747" s="23"/>
      <c r="I747" s="142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</row>
    <row r="748" spans="1:25">
      <c r="A748" s="23"/>
      <c r="B748" s="23"/>
      <c r="C748" s="23"/>
      <c r="D748" s="23"/>
      <c r="E748" s="23"/>
      <c r="F748" s="23"/>
      <c r="G748" s="23"/>
      <c r="H748" s="23"/>
      <c r="I748" s="142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</row>
    <row r="749" spans="1:25">
      <c r="A749" s="23"/>
      <c r="B749" s="23"/>
      <c r="C749" s="23"/>
      <c r="D749" s="23"/>
      <c r="E749" s="23"/>
      <c r="F749" s="23"/>
      <c r="G749" s="23"/>
      <c r="H749" s="23"/>
      <c r="I749" s="142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</row>
    <row r="750" spans="1:25">
      <c r="A750" s="23"/>
      <c r="B750" s="23"/>
      <c r="C750" s="23"/>
      <c r="D750" s="23"/>
      <c r="E750" s="23"/>
      <c r="F750" s="23"/>
      <c r="G750" s="23"/>
      <c r="H750" s="23"/>
      <c r="I750" s="142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</row>
    <row r="751" spans="1:25">
      <c r="A751" s="23"/>
      <c r="B751" s="23"/>
      <c r="C751" s="23"/>
      <c r="D751" s="23"/>
      <c r="E751" s="23"/>
      <c r="F751" s="23"/>
      <c r="G751" s="23"/>
      <c r="H751" s="23"/>
      <c r="I751" s="142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</row>
    <row r="752" spans="1:25">
      <c r="A752" s="23"/>
      <c r="B752" s="23"/>
      <c r="C752" s="23"/>
      <c r="D752" s="23"/>
      <c r="E752" s="23"/>
      <c r="F752" s="23"/>
      <c r="G752" s="23"/>
      <c r="H752" s="23"/>
      <c r="I752" s="142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</row>
    <row r="753" spans="1:25">
      <c r="A753" s="23"/>
      <c r="B753" s="23"/>
      <c r="C753" s="23"/>
      <c r="D753" s="23"/>
      <c r="E753" s="23"/>
      <c r="F753" s="23"/>
      <c r="G753" s="23"/>
      <c r="H753" s="23"/>
      <c r="I753" s="142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</row>
    <row r="754" spans="1:25">
      <c r="A754" s="23"/>
      <c r="B754" s="23"/>
      <c r="C754" s="23"/>
      <c r="D754" s="23"/>
      <c r="E754" s="23"/>
      <c r="F754" s="23"/>
      <c r="G754" s="23"/>
      <c r="H754" s="23"/>
      <c r="I754" s="142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</row>
    <row r="755" spans="1:25">
      <c r="A755" s="23"/>
      <c r="B755" s="23"/>
      <c r="C755" s="23"/>
      <c r="D755" s="23"/>
      <c r="E755" s="23"/>
      <c r="F755" s="23"/>
      <c r="G755" s="23"/>
      <c r="H755" s="23"/>
      <c r="I755" s="142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</row>
    <row r="756" spans="1:25">
      <c r="A756" s="23"/>
      <c r="B756" s="23"/>
      <c r="C756" s="23"/>
      <c r="D756" s="23"/>
      <c r="E756" s="23"/>
      <c r="F756" s="23"/>
      <c r="G756" s="23"/>
      <c r="H756" s="23"/>
      <c r="I756" s="142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</row>
    <row r="757" spans="1:25">
      <c r="A757" s="23"/>
      <c r="B757" s="23"/>
      <c r="C757" s="23"/>
      <c r="D757" s="23"/>
      <c r="E757" s="23"/>
      <c r="F757" s="23"/>
      <c r="G757" s="23"/>
      <c r="H757" s="23"/>
      <c r="I757" s="142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</row>
    <row r="758" spans="1:25">
      <c r="A758" s="23"/>
      <c r="B758" s="23"/>
      <c r="C758" s="23"/>
      <c r="D758" s="23"/>
      <c r="E758" s="23"/>
      <c r="F758" s="23"/>
      <c r="G758" s="23"/>
      <c r="H758" s="23"/>
      <c r="I758" s="142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</row>
    <row r="759" spans="1:25">
      <c r="A759" s="23"/>
      <c r="B759" s="23"/>
      <c r="C759" s="23"/>
      <c r="D759" s="23"/>
      <c r="E759" s="23"/>
      <c r="F759" s="23"/>
      <c r="G759" s="23"/>
      <c r="H759" s="23"/>
      <c r="I759" s="142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</row>
    <row r="760" spans="1:25">
      <c r="A760" s="23"/>
      <c r="B760" s="23"/>
      <c r="C760" s="23"/>
      <c r="D760" s="23"/>
      <c r="E760" s="23"/>
      <c r="F760" s="23"/>
      <c r="G760" s="23"/>
      <c r="H760" s="23"/>
      <c r="I760" s="142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</row>
    <row r="761" spans="1:25">
      <c r="A761" s="23"/>
      <c r="B761" s="23"/>
      <c r="C761" s="23"/>
      <c r="D761" s="23"/>
      <c r="E761" s="23"/>
      <c r="F761" s="23"/>
      <c r="G761" s="23"/>
      <c r="H761" s="23"/>
      <c r="I761" s="142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</row>
    <row r="762" spans="1:25">
      <c r="A762" s="23"/>
      <c r="B762" s="23"/>
      <c r="C762" s="23"/>
      <c r="D762" s="23"/>
      <c r="E762" s="23"/>
      <c r="F762" s="23"/>
      <c r="G762" s="23"/>
      <c r="H762" s="23"/>
      <c r="I762" s="142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</row>
    <row r="763" spans="1:25">
      <c r="A763" s="23"/>
      <c r="B763" s="23"/>
      <c r="C763" s="23"/>
      <c r="D763" s="23"/>
      <c r="E763" s="23"/>
      <c r="F763" s="23"/>
      <c r="G763" s="23"/>
      <c r="H763" s="23"/>
      <c r="I763" s="142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</row>
    <row r="764" spans="1:25">
      <c r="A764" s="23"/>
      <c r="B764" s="23"/>
      <c r="C764" s="23"/>
      <c r="D764" s="23"/>
      <c r="E764" s="23"/>
      <c r="F764" s="23"/>
      <c r="G764" s="23"/>
      <c r="H764" s="23"/>
      <c r="I764" s="142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</row>
    <row r="765" spans="1:25">
      <c r="A765" s="23"/>
      <c r="B765" s="23"/>
      <c r="C765" s="23"/>
      <c r="D765" s="23"/>
      <c r="E765" s="23"/>
      <c r="F765" s="23"/>
      <c r="G765" s="23"/>
      <c r="H765" s="23"/>
      <c r="I765" s="142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</row>
    <row r="766" spans="1:25">
      <c r="A766" s="23"/>
      <c r="B766" s="23"/>
      <c r="C766" s="23"/>
      <c r="D766" s="23"/>
      <c r="E766" s="23"/>
      <c r="F766" s="23"/>
      <c r="G766" s="23"/>
      <c r="H766" s="23"/>
      <c r="I766" s="142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</row>
    <row r="767" spans="1:25">
      <c r="A767" s="23"/>
      <c r="B767" s="23"/>
      <c r="C767" s="23"/>
      <c r="D767" s="23"/>
      <c r="E767" s="23"/>
      <c r="F767" s="23"/>
      <c r="G767" s="23"/>
      <c r="H767" s="23"/>
      <c r="I767" s="142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</row>
    <row r="768" spans="1:25">
      <c r="A768" s="23"/>
      <c r="B768" s="23"/>
      <c r="C768" s="23"/>
      <c r="D768" s="23"/>
      <c r="E768" s="23"/>
      <c r="F768" s="23"/>
      <c r="G768" s="23"/>
      <c r="H768" s="23"/>
      <c r="I768" s="142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</row>
    <row r="769" spans="1:25">
      <c r="A769" s="23"/>
      <c r="B769" s="23"/>
      <c r="C769" s="23"/>
      <c r="D769" s="23"/>
      <c r="E769" s="23"/>
      <c r="F769" s="23"/>
      <c r="G769" s="23"/>
      <c r="H769" s="23"/>
      <c r="I769" s="142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</row>
    <row r="770" spans="1:25">
      <c r="A770" s="23"/>
      <c r="B770" s="23"/>
      <c r="C770" s="23"/>
      <c r="D770" s="23"/>
      <c r="E770" s="23"/>
      <c r="F770" s="23"/>
      <c r="G770" s="23"/>
      <c r="H770" s="23"/>
      <c r="I770" s="142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</row>
    <row r="771" spans="1:25">
      <c r="A771" s="23"/>
      <c r="B771" s="23"/>
      <c r="C771" s="23"/>
      <c r="D771" s="23"/>
      <c r="E771" s="23"/>
      <c r="F771" s="23"/>
      <c r="G771" s="23"/>
      <c r="H771" s="23"/>
      <c r="I771" s="142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</row>
    <row r="772" spans="1:25">
      <c r="A772" s="23"/>
      <c r="B772" s="23"/>
      <c r="C772" s="23"/>
      <c r="D772" s="23"/>
      <c r="E772" s="23"/>
      <c r="F772" s="23"/>
      <c r="G772" s="23"/>
      <c r="H772" s="23"/>
      <c r="I772" s="142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</row>
    <row r="773" spans="1:25">
      <c r="A773" s="23"/>
      <c r="B773" s="23"/>
      <c r="C773" s="23"/>
      <c r="D773" s="23"/>
      <c r="E773" s="23"/>
      <c r="F773" s="23"/>
      <c r="G773" s="23"/>
      <c r="H773" s="23"/>
      <c r="I773" s="142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</row>
    <row r="774" spans="1:25">
      <c r="A774" s="23"/>
      <c r="B774" s="23"/>
      <c r="C774" s="23"/>
      <c r="D774" s="23"/>
      <c r="E774" s="23"/>
      <c r="F774" s="23"/>
      <c r="G774" s="23"/>
      <c r="H774" s="23"/>
      <c r="I774" s="142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</row>
    <row r="775" spans="1:25">
      <c r="A775" s="23"/>
      <c r="B775" s="23"/>
      <c r="C775" s="23"/>
      <c r="D775" s="23"/>
      <c r="E775" s="23"/>
      <c r="F775" s="23"/>
      <c r="G775" s="23"/>
      <c r="H775" s="23"/>
      <c r="I775" s="142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</row>
    <row r="776" spans="1:25">
      <c r="A776" s="23"/>
      <c r="B776" s="23"/>
      <c r="C776" s="23"/>
      <c r="D776" s="23"/>
      <c r="E776" s="23"/>
      <c r="F776" s="23"/>
      <c r="G776" s="23"/>
      <c r="H776" s="23"/>
      <c r="I776" s="142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</row>
    <row r="777" spans="1:25">
      <c r="A777" s="23"/>
      <c r="B777" s="23"/>
      <c r="C777" s="23"/>
      <c r="D777" s="23"/>
      <c r="E777" s="23"/>
      <c r="F777" s="23"/>
      <c r="G777" s="23"/>
      <c r="H777" s="23"/>
      <c r="I777" s="142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</row>
    <row r="778" spans="1:25">
      <c r="A778" s="23"/>
      <c r="B778" s="23"/>
      <c r="C778" s="23"/>
      <c r="D778" s="23"/>
      <c r="E778" s="23"/>
      <c r="F778" s="23"/>
      <c r="G778" s="23"/>
      <c r="H778" s="23"/>
      <c r="I778" s="142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</row>
    <row r="779" spans="1:25">
      <c r="A779" s="23"/>
      <c r="B779" s="23"/>
      <c r="C779" s="23"/>
      <c r="D779" s="23"/>
      <c r="E779" s="23"/>
      <c r="F779" s="23"/>
      <c r="G779" s="23"/>
      <c r="H779" s="23"/>
      <c r="I779" s="142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</row>
    <row r="780" spans="1:25">
      <c r="A780" s="23"/>
      <c r="B780" s="23"/>
      <c r="C780" s="23"/>
      <c r="D780" s="23"/>
      <c r="E780" s="23"/>
      <c r="F780" s="23"/>
      <c r="G780" s="23"/>
      <c r="H780" s="23"/>
      <c r="I780" s="142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</row>
    <row r="781" spans="1:25">
      <c r="A781" s="23"/>
      <c r="B781" s="23"/>
      <c r="C781" s="23"/>
      <c r="D781" s="23"/>
      <c r="E781" s="23"/>
      <c r="F781" s="23"/>
      <c r="G781" s="23"/>
      <c r="H781" s="23"/>
      <c r="I781" s="142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</row>
    <row r="782" spans="1:25">
      <c r="A782" s="23"/>
      <c r="B782" s="23"/>
      <c r="C782" s="23"/>
      <c r="D782" s="23"/>
      <c r="E782" s="23"/>
      <c r="F782" s="23"/>
      <c r="G782" s="23"/>
      <c r="H782" s="23"/>
      <c r="I782" s="142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</row>
    <row r="783" spans="1:25">
      <c r="A783" s="23"/>
      <c r="B783" s="23"/>
      <c r="C783" s="23"/>
      <c r="D783" s="23"/>
      <c r="E783" s="23"/>
      <c r="F783" s="23"/>
      <c r="G783" s="23"/>
      <c r="H783" s="23"/>
      <c r="I783" s="142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</row>
    <row r="784" spans="1:25">
      <c r="A784" s="23"/>
      <c r="B784" s="23"/>
      <c r="C784" s="23"/>
      <c r="D784" s="23"/>
      <c r="E784" s="23"/>
      <c r="F784" s="23"/>
      <c r="G784" s="23"/>
      <c r="H784" s="23"/>
      <c r="I784" s="142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</row>
    <row r="785" spans="1:25">
      <c r="A785" s="23"/>
      <c r="B785" s="23"/>
      <c r="C785" s="23"/>
      <c r="D785" s="23"/>
      <c r="E785" s="23"/>
      <c r="F785" s="23"/>
      <c r="G785" s="23"/>
      <c r="H785" s="23"/>
      <c r="I785" s="142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</row>
    <row r="786" spans="1:25">
      <c r="A786" s="23"/>
      <c r="B786" s="23"/>
      <c r="C786" s="23"/>
      <c r="D786" s="23"/>
      <c r="E786" s="23"/>
      <c r="F786" s="23"/>
      <c r="G786" s="23"/>
      <c r="H786" s="23"/>
      <c r="I786" s="142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</row>
    <row r="787" spans="1:25">
      <c r="A787" s="23"/>
      <c r="B787" s="23"/>
      <c r="C787" s="23"/>
      <c r="D787" s="23"/>
      <c r="E787" s="23"/>
      <c r="F787" s="23"/>
      <c r="G787" s="23"/>
      <c r="H787" s="23"/>
      <c r="I787" s="142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</row>
    <row r="788" spans="1:25">
      <c r="A788" s="23"/>
      <c r="B788" s="23"/>
      <c r="C788" s="23"/>
      <c r="D788" s="23"/>
      <c r="E788" s="23"/>
      <c r="F788" s="23"/>
      <c r="G788" s="23"/>
      <c r="H788" s="23"/>
      <c r="I788" s="142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</row>
    <row r="789" spans="1:25">
      <c r="A789" s="23"/>
      <c r="B789" s="23"/>
      <c r="C789" s="23"/>
      <c r="D789" s="23"/>
      <c r="E789" s="23"/>
      <c r="F789" s="23"/>
      <c r="G789" s="23"/>
      <c r="H789" s="23"/>
      <c r="I789" s="142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</row>
    <row r="790" spans="1:25">
      <c r="A790" s="23"/>
      <c r="B790" s="23"/>
      <c r="C790" s="23"/>
      <c r="D790" s="23"/>
      <c r="E790" s="23"/>
      <c r="F790" s="23"/>
      <c r="G790" s="23"/>
      <c r="H790" s="23"/>
      <c r="I790" s="142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</row>
    <row r="791" spans="1:25">
      <c r="A791" s="23"/>
      <c r="B791" s="23"/>
      <c r="C791" s="23"/>
      <c r="D791" s="23"/>
      <c r="E791" s="23"/>
      <c r="F791" s="23"/>
      <c r="G791" s="23"/>
      <c r="H791" s="23"/>
      <c r="I791" s="142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</row>
    <row r="792" spans="1:25">
      <c r="A792" s="23"/>
      <c r="B792" s="23"/>
      <c r="C792" s="23"/>
      <c r="D792" s="23"/>
      <c r="E792" s="23"/>
      <c r="F792" s="23"/>
      <c r="G792" s="23"/>
      <c r="H792" s="23"/>
      <c r="I792" s="142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</row>
    <row r="793" spans="1:25">
      <c r="A793" s="23"/>
      <c r="B793" s="23"/>
      <c r="C793" s="23"/>
      <c r="D793" s="23"/>
      <c r="E793" s="23"/>
      <c r="F793" s="23"/>
      <c r="G793" s="23"/>
      <c r="H793" s="23"/>
      <c r="I793" s="142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</row>
    <row r="794" spans="1:25">
      <c r="A794" s="23"/>
      <c r="B794" s="23"/>
      <c r="C794" s="23"/>
      <c r="D794" s="23"/>
      <c r="E794" s="23"/>
      <c r="F794" s="23"/>
      <c r="G794" s="23"/>
      <c r="H794" s="23"/>
      <c r="I794" s="142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</row>
    <row r="795" spans="1:25">
      <c r="A795" s="23"/>
      <c r="B795" s="23"/>
      <c r="C795" s="23"/>
      <c r="D795" s="23"/>
      <c r="E795" s="23"/>
      <c r="F795" s="23"/>
      <c r="G795" s="23"/>
      <c r="H795" s="23"/>
      <c r="I795" s="142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</row>
    <row r="796" spans="1:25">
      <c r="A796" s="23"/>
      <c r="B796" s="23"/>
      <c r="C796" s="23"/>
      <c r="D796" s="23"/>
      <c r="E796" s="23"/>
      <c r="F796" s="23"/>
      <c r="G796" s="23"/>
      <c r="H796" s="23"/>
      <c r="I796" s="142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</row>
    <row r="797" spans="1:25">
      <c r="A797" s="23"/>
      <c r="B797" s="23"/>
      <c r="C797" s="23"/>
      <c r="D797" s="23"/>
      <c r="E797" s="23"/>
      <c r="F797" s="23"/>
      <c r="G797" s="23"/>
      <c r="H797" s="23"/>
      <c r="I797" s="142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</row>
    <row r="798" spans="1:25">
      <c r="A798" s="23"/>
      <c r="B798" s="23"/>
      <c r="C798" s="23"/>
      <c r="D798" s="23"/>
      <c r="E798" s="23"/>
      <c r="F798" s="23"/>
      <c r="G798" s="23"/>
      <c r="H798" s="23"/>
      <c r="I798" s="142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</row>
    <row r="799" spans="1:25">
      <c r="A799" s="23"/>
      <c r="B799" s="23"/>
      <c r="C799" s="23"/>
      <c r="D799" s="23"/>
      <c r="E799" s="23"/>
      <c r="F799" s="23"/>
      <c r="G799" s="23"/>
      <c r="H799" s="23"/>
      <c r="I799" s="142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</row>
    <row r="800" spans="1:25">
      <c r="A800" s="23"/>
      <c r="B800" s="23"/>
      <c r="C800" s="23"/>
      <c r="D800" s="23"/>
      <c r="E800" s="23"/>
      <c r="F800" s="23"/>
      <c r="G800" s="23"/>
      <c r="H800" s="23"/>
      <c r="I800" s="142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</row>
    <row r="801" spans="1:25">
      <c r="A801" s="23"/>
      <c r="B801" s="23"/>
      <c r="C801" s="23"/>
      <c r="D801" s="23"/>
      <c r="E801" s="23"/>
      <c r="F801" s="23"/>
      <c r="G801" s="23"/>
      <c r="H801" s="23"/>
      <c r="I801" s="142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</row>
    <row r="802" spans="1:25">
      <c r="A802" s="23"/>
      <c r="B802" s="23"/>
      <c r="C802" s="23"/>
      <c r="D802" s="23"/>
      <c r="E802" s="23"/>
      <c r="F802" s="23"/>
      <c r="G802" s="23"/>
      <c r="H802" s="23"/>
      <c r="I802" s="142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</row>
    <row r="803" spans="1:25">
      <c r="A803" s="23"/>
      <c r="B803" s="23"/>
      <c r="C803" s="23"/>
      <c r="D803" s="23"/>
      <c r="E803" s="23"/>
      <c r="F803" s="23"/>
      <c r="G803" s="23"/>
      <c r="H803" s="23"/>
      <c r="I803" s="142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</row>
    <row r="804" spans="1:25">
      <c r="A804" s="23"/>
      <c r="B804" s="23"/>
      <c r="C804" s="23"/>
      <c r="D804" s="23"/>
      <c r="E804" s="23"/>
      <c r="F804" s="23"/>
      <c r="G804" s="23"/>
      <c r="H804" s="23"/>
      <c r="I804" s="142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</row>
    <row r="805" spans="1:25">
      <c r="A805" s="23"/>
      <c r="B805" s="23"/>
      <c r="C805" s="23"/>
      <c r="D805" s="23"/>
      <c r="E805" s="23"/>
      <c r="F805" s="23"/>
      <c r="G805" s="23"/>
      <c r="H805" s="23"/>
      <c r="I805" s="142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</row>
    <row r="806" spans="1:25">
      <c r="A806" s="23"/>
      <c r="B806" s="23"/>
      <c r="C806" s="23"/>
      <c r="D806" s="23"/>
      <c r="E806" s="23"/>
      <c r="F806" s="23"/>
      <c r="G806" s="23"/>
      <c r="H806" s="23"/>
      <c r="I806" s="142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</row>
    <row r="807" spans="1:25">
      <c r="A807" s="23"/>
      <c r="B807" s="23"/>
      <c r="C807" s="23"/>
      <c r="D807" s="23"/>
      <c r="E807" s="23"/>
      <c r="F807" s="23"/>
      <c r="G807" s="23"/>
      <c r="H807" s="23"/>
      <c r="I807" s="142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</row>
    <row r="808" spans="1:25">
      <c r="A808" s="23"/>
      <c r="B808" s="23"/>
      <c r="C808" s="23"/>
      <c r="D808" s="23"/>
      <c r="E808" s="23"/>
      <c r="F808" s="23"/>
      <c r="G808" s="23"/>
      <c r="H808" s="23"/>
      <c r="I808" s="142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</row>
    <row r="809" spans="1:25">
      <c r="A809" s="23"/>
      <c r="B809" s="23"/>
      <c r="C809" s="23"/>
      <c r="D809" s="23"/>
      <c r="E809" s="23"/>
      <c r="F809" s="23"/>
      <c r="G809" s="23"/>
      <c r="H809" s="23"/>
      <c r="I809" s="142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</row>
    <row r="810" spans="1:25">
      <c r="A810" s="23"/>
      <c r="B810" s="23"/>
      <c r="C810" s="23"/>
      <c r="D810" s="23"/>
      <c r="E810" s="23"/>
      <c r="F810" s="23"/>
      <c r="G810" s="23"/>
      <c r="H810" s="23"/>
      <c r="I810" s="142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</row>
    <row r="811" spans="1:25">
      <c r="A811" s="23"/>
      <c r="B811" s="23"/>
      <c r="C811" s="23"/>
      <c r="D811" s="23"/>
      <c r="E811" s="23"/>
      <c r="F811" s="23"/>
      <c r="G811" s="23"/>
      <c r="H811" s="23"/>
      <c r="I811" s="142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</row>
    <row r="812" spans="1:25">
      <c r="A812" s="23"/>
      <c r="B812" s="23"/>
      <c r="C812" s="23"/>
      <c r="D812" s="23"/>
      <c r="E812" s="23"/>
      <c r="F812" s="23"/>
      <c r="G812" s="23"/>
      <c r="H812" s="23"/>
      <c r="I812" s="142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</row>
    <row r="813" spans="1:25">
      <c r="A813" s="23"/>
      <c r="B813" s="23"/>
      <c r="C813" s="23"/>
      <c r="D813" s="23"/>
      <c r="E813" s="23"/>
      <c r="F813" s="23"/>
      <c r="G813" s="23"/>
      <c r="H813" s="23"/>
      <c r="I813" s="142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</row>
    <row r="814" spans="1:25">
      <c r="A814" s="23"/>
      <c r="B814" s="23"/>
      <c r="C814" s="23"/>
      <c r="D814" s="23"/>
      <c r="E814" s="23"/>
      <c r="F814" s="23"/>
      <c r="G814" s="23"/>
      <c r="H814" s="23"/>
      <c r="I814" s="142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</row>
    <row r="815" spans="1:25">
      <c r="A815" s="23"/>
      <c r="B815" s="23"/>
      <c r="C815" s="23"/>
      <c r="D815" s="23"/>
      <c r="E815" s="23"/>
      <c r="F815" s="23"/>
      <c r="G815" s="23"/>
      <c r="H815" s="23"/>
      <c r="I815" s="142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</row>
    <row r="816" spans="1:25">
      <c r="A816" s="23"/>
      <c r="B816" s="23"/>
      <c r="C816" s="23"/>
      <c r="D816" s="23"/>
      <c r="E816" s="23"/>
      <c r="F816" s="23"/>
      <c r="G816" s="23"/>
      <c r="H816" s="23"/>
      <c r="I816" s="142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</row>
    <row r="817" spans="1:25">
      <c r="A817" s="23"/>
      <c r="B817" s="23"/>
      <c r="C817" s="23"/>
      <c r="D817" s="23"/>
      <c r="E817" s="23"/>
      <c r="F817" s="23"/>
      <c r="G817" s="23"/>
      <c r="H817" s="23"/>
      <c r="I817" s="142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</row>
    <row r="818" spans="1:25">
      <c r="A818" s="23"/>
      <c r="B818" s="23"/>
      <c r="C818" s="23"/>
      <c r="D818" s="23"/>
      <c r="E818" s="23"/>
      <c r="F818" s="23"/>
      <c r="G818" s="23"/>
      <c r="H818" s="23"/>
      <c r="I818" s="142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</row>
    <row r="819" spans="1:25">
      <c r="A819" s="23"/>
      <c r="B819" s="23"/>
      <c r="C819" s="23"/>
      <c r="D819" s="23"/>
      <c r="E819" s="23"/>
      <c r="F819" s="23"/>
      <c r="G819" s="23"/>
      <c r="H819" s="23"/>
      <c r="I819" s="142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</row>
    <row r="820" spans="1:25">
      <c r="A820" s="23"/>
      <c r="B820" s="23"/>
      <c r="C820" s="23"/>
      <c r="D820" s="23"/>
      <c r="E820" s="23"/>
      <c r="F820" s="23"/>
      <c r="G820" s="23"/>
      <c r="H820" s="23"/>
      <c r="I820" s="142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</row>
    <row r="821" spans="1:25">
      <c r="A821" s="23"/>
      <c r="B821" s="23"/>
      <c r="C821" s="23"/>
      <c r="D821" s="23"/>
      <c r="E821" s="23"/>
      <c r="F821" s="23"/>
      <c r="G821" s="23"/>
      <c r="H821" s="23"/>
      <c r="I821" s="142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</row>
    <row r="822" spans="1:25">
      <c r="A822" s="23"/>
      <c r="B822" s="23"/>
      <c r="C822" s="23"/>
      <c r="D822" s="23"/>
      <c r="E822" s="23"/>
      <c r="F822" s="23"/>
      <c r="G822" s="23"/>
      <c r="H822" s="23"/>
      <c r="I822" s="142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</row>
    <row r="823" spans="1:25">
      <c r="A823" s="23"/>
      <c r="B823" s="23"/>
      <c r="C823" s="23"/>
      <c r="D823" s="23"/>
      <c r="E823" s="23"/>
      <c r="F823" s="23"/>
      <c r="G823" s="23"/>
      <c r="H823" s="23"/>
      <c r="I823" s="142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</row>
    <row r="824" spans="1:25">
      <c r="A824" s="23"/>
      <c r="B824" s="23"/>
      <c r="C824" s="23"/>
      <c r="D824" s="23"/>
      <c r="E824" s="23"/>
      <c r="F824" s="23"/>
      <c r="G824" s="23"/>
      <c r="H824" s="23"/>
      <c r="I824" s="142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</row>
    <row r="825" spans="1:25">
      <c r="A825" s="23"/>
      <c r="B825" s="23"/>
      <c r="C825" s="23"/>
      <c r="D825" s="23"/>
      <c r="E825" s="23"/>
      <c r="F825" s="23"/>
      <c r="G825" s="23"/>
      <c r="H825" s="23"/>
      <c r="I825" s="142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</row>
    <row r="826" spans="1:25">
      <c r="A826" s="23"/>
      <c r="B826" s="23"/>
      <c r="C826" s="23"/>
      <c r="D826" s="23"/>
      <c r="E826" s="23"/>
      <c r="F826" s="23"/>
      <c r="G826" s="23"/>
      <c r="H826" s="23"/>
      <c r="I826" s="142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</row>
    <row r="827" spans="1:25">
      <c r="A827" s="23"/>
      <c r="B827" s="23"/>
      <c r="C827" s="23"/>
      <c r="D827" s="23"/>
      <c r="E827" s="23"/>
      <c r="F827" s="23"/>
      <c r="G827" s="23"/>
      <c r="H827" s="23"/>
      <c r="I827" s="142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</row>
    <row r="828" spans="1:25">
      <c r="A828" s="23"/>
      <c r="B828" s="23"/>
      <c r="C828" s="23"/>
      <c r="D828" s="23"/>
      <c r="E828" s="23"/>
      <c r="F828" s="23"/>
      <c r="G828" s="23"/>
      <c r="H828" s="23"/>
      <c r="I828" s="142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</row>
    <row r="829" spans="1:25">
      <c r="A829" s="23"/>
      <c r="B829" s="23"/>
      <c r="C829" s="23"/>
      <c r="D829" s="23"/>
      <c r="E829" s="23"/>
      <c r="F829" s="23"/>
      <c r="G829" s="23"/>
      <c r="H829" s="23"/>
      <c r="I829" s="142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</row>
    <row r="830" spans="1:25">
      <c r="A830" s="23"/>
      <c r="B830" s="23"/>
      <c r="C830" s="23"/>
      <c r="D830" s="23"/>
      <c r="E830" s="23"/>
      <c r="F830" s="23"/>
      <c r="G830" s="23"/>
      <c r="H830" s="23"/>
      <c r="I830" s="142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</row>
    <row r="831" spans="1:25">
      <c r="A831" s="23"/>
      <c r="B831" s="23"/>
      <c r="C831" s="23"/>
      <c r="D831" s="23"/>
      <c r="E831" s="23"/>
      <c r="F831" s="23"/>
      <c r="G831" s="23"/>
      <c r="H831" s="23"/>
      <c r="I831" s="142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</row>
    <row r="832" spans="1:25">
      <c r="A832" s="23"/>
      <c r="B832" s="23"/>
      <c r="C832" s="23"/>
      <c r="D832" s="23"/>
      <c r="E832" s="23"/>
      <c r="F832" s="23"/>
      <c r="G832" s="23"/>
      <c r="H832" s="23"/>
      <c r="I832" s="142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</row>
    <row r="833" spans="1:25">
      <c r="A833" s="23"/>
      <c r="B833" s="23"/>
      <c r="C833" s="23"/>
      <c r="D833" s="23"/>
      <c r="E833" s="23"/>
      <c r="F833" s="23"/>
      <c r="G833" s="23"/>
      <c r="H833" s="23"/>
      <c r="I833" s="142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</row>
    <row r="834" spans="1:25">
      <c r="A834" s="23"/>
      <c r="B834" s="23"/>
      <c r="C834" s="23"/>
      <c r="D834" s="23"/>
      <c r="E834" s="23"/>
      <c r="F834" s="23"/>
      <c r="G834" s="23"/>
      <c r="H834" s="23"/>
      <c r="I834" s="142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</row>
    <row r="835" spans="1:25">
      <c r="A835" s="23"/>
      <c r="B835" s="23"/>
      <c r="C835" s="23"/>
      <c r="D835" s="23"/>
      <c r="E835" s="23"/>
      <c r="F835" s="23"/>
      <c r="G835" s="23"/>
      <c r="H835" s="23"/>
      <c r="I835" s="142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</row>
    <row r="836" spans="1:25">
      <c r="A836" s="23"/>
      <c r="B836" s="23"/>
      <c r="C836" s="23"/>
      <c r="D836" s="23"/>
      <c r="E836" s="23"/>
      <c r="F836" s="23"/>
      <c r="G836" s="23"/>
      <c r="H836" s="23"/>
      <c r="I836" s="142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</row>
    <row r="837" spans="1:25">
      <c r="A837" s="23"/>
      <c r="B837" s="23"/>
      <c r="C837" s="23"/>
      <c r="D837" s="23"/>
      <c r="E837" s="23"/>
      <c r="F837" s="23"/>
      <c r="G837" s="23"/>
      <c r="H837" s="23"/>
      <c r="I837" s="142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</row>
    <row r="838" spans="1:25">
      <c r="A838" s="23"/>
      <c r="B838" s="23"/>
      <c r="C838" s="23"/>
      <c r="D838" s="23"/>
      <c r="E838" s="23"/>
      <c r="F838" s="23"/>
      <c r="G838" s="23"/>
      <c r="H838" s="23"/>
      <c r="I838" s="142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</row>
    <row r="839" spans="1:25">
      <c r="A839" s="23"/>
      <c r="B839" s="23"/>
      <c r="C839" s="23"/>
      <c r="D839" s="23"/>
      <c r="E839" s="23"/>
      <c r="F839" s="23"/>
      <c r="G839" s="23"/>
      <c r="H839" s="23"/>
      <c r="I839" s="142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</row>
    <row r="840" spans="1:25">
      <c r="A840" s="23"/>
      <c r="B840" s="23"/>
      <c r="C840" s="23"/>
      <c r="D840" s="23"/>
      <c r="E840" s="23"/>
      <c r="F840" s="23"/>
      <c r="G840" s="23"/>
      <c r="H840" s="23"/>
      <c r="I840" s="142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</row>
    <row r="841" spans="1:25">
      <c r="A841" s="23"/>
      <c r="B841" s="23"/>
      <c r="C841" s="23"/>
      <c r="D841" s="23"/>
      <c r="E841" s="23"/>
      <c r="F841" s="23"/>
      <c r="G841" s="23"/>
      <c r="H841" s="23"/>
      <c r="I841" s="142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</row>
    <row r="842" spans="1:25">
      <c r="A842" s="23"/>
      <c r="B842" s="23"/>
      <c r="C842" s="23"/>
      <c r="D842" s="23"/>
      <c r="E842" s="23"/>
      <c r="F842" s="23"/>
      <c r="G842" s="23"/>
      <c r="H842" s="23"/>
      <c r="I842" s="142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</row>
    <row r="843" spans="1:25">
      <c r="A843" s="23"/>
      <c r="B843" s="23"/>
      <c r="C843" s="23"/>
      <c r="D843" s="23"/>
      <c r="E843" s="23"/>
      <c r="F843" s="23"/>
      <c r="G843" s="23"/>
      <c r="H843" s="23"/>
      <c r="I843" s="142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</row>
    <row r="844" spans="1:25">
      <c r="A844" s="23"/>
      <c r="B844" s="23"/>
      <c r="C844" s="23"/>
      <c r="D844" s="23"/>
      <c r="E844" s="23"/>
      <c r="F844" s="23"/>
      <c r="G844" s="23"/>
      <c r="H844" s="23"/>
      <c r="I844" s="142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</row>
    <row r="845" spans="1:25">
      <c r="A845" s="23"/>
      <c r="B845" s="23"/>
      <c r="C845" s="23"/>
      <c r="D845" s="23"/>
      <c r="E845" s="23"/>
      <c r="F845" s="23"/>
      <c r="G845" s="23"/>
      <c r="H845" s="23"/>
      <c r="I845" s="142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</row>
    <row r="846" spans="1:25">
      <c r="A846" s="23"/>
      <c r="B846" s="23"/>
      <c r="C846" s="23"/>
      <c r="D846" s="23"/>
      <c r="E846" s="23"/>
      <c r="F846" s="23"/>
      <c r="G846" s="23"/>
      <c r="H846" s="23"/>
      <c r="I846" s="142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</row>
    <row r="847" spans="1:25">
      <c r="A847" s="23"/>
      <c r="B847" s="23"/>
      <c r="C847" s="23"/>
      <c r="D847" s="23"/>
      <c r="E847" s="23"/>
      <c r="F847" s="23"/>
      <c r="G847" s="23"/>
      <c r="H847" s="23"/>
      <c r="I847" s="142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</row>
    <row r="848" spans="1:25">
      <c r="A848" s="23"/>
      <c r="B848" s="23"/>
      <c r="C848" s="23"/>
      <c r="D848" s="23"/>
      <c r="E848" s="23"/>
      <c r="F848" s="23"/>
      <c r="G848" s="23"/>
      <c r="H848" s="23"/>
      <c r="I848" s="142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</row>
    <row r="849" spans="1:25">
      <c r="A849" s="23"/>
      <c r="B849" s="23"/>
      <c r="C849" s="23"/>
      <c r="D849" s="23"/>
      <c r="E849" s="23"/>
      <c r="F849" s="23"/>
      <c r="G849" s="23"/>
      <c r="H849" s="23"/>
      <c r="I849" s="142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</row>
    <row r="850" spans="1:25">
      <c r="A850" s="23"/>
      <c r="B850" s="23"/>
      <c r="C850" s="23"/>
      <c r="D850" s="23"/>
      <c r="E850" s="23"/>
      <c r="F850" s="23"/>
      <c r="G850" s="23"/>
      <c r="H850" s="23"/>
      <c r="I850" s="142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</row>
    <row r="851" spans="1:25">
      <c r="A851" s="23"/>
      <c r="B851" s="23"/>
      <c r="C851" s="23"/>
      <c r="D851" s="23"/>
      <c r="E851" s="23"/>
      <c r="F851" s="23"/>
      <c r="G851" s="23"/>
      <c r="H851" s="23"/>
      <c r="I851" s="142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</row>
    <row r="852" spans="1:25">
      <c r="A852" s="23"/>
      <c r="B852" s="23"/>
      <c r="C852" s="23"/>
      <c r="D852" s="23"/>
      <c r="E852" s="23"/>
      <c r="F852" s="23"/>
      <c r="G852" s="23"/>
      <c r="H852" s="23"/>
      <c r="I852" s="142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</row>
    <row r="853" spans="1:25">
      <c r="A853" s="23"/>
      <c r="B853" s="23"/>
      <c r="C853" s="23"/>
      <c r="D853" s="23"/>
      <c r="E853" s="23"/>
      <c r="F853" s="23"/>
      <c r="G853" s="23"/>
      <c r="H853" s="23"/>
      <c r="I853" s="142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</row>
    <row r="854" spans="1:25">
      <c r="A854" s="23"/>
      <c r="B854" s="23"/>
      <c r="C854" s="23"/>
      <c r="D854" s="23"/>
      <c r="E854" s="23"/>
      <c r="F854" s="23"/>
      <c r="G854" s="23"/>
      <c r="H854" s="23"/>
      <c r="I854" s="142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</row>
    <row r="855" spans="1:25">
      <c r="A855" s="23"/>
      <c r="B855" s="23"/>
      <c r="C855" s="23"/>
      <c r="D855" s="23"/>
      <c r="E855" s="23"/>
      <c r="F855" s="23"/>
      <c r="G855" s="23"/>
      <c r="H855" s="23"/>
      <c r="I855" s="142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</row>
    <row r="856" spans="1:25">
      <c r="A856" s="23"/>
      <c r="B856" s="23"/>
      <c r="C856" s="23"/>
      <c r="D856" s="23"/>
      <c r="E856" s="23"/>
      <c r="F856" s="23"/>
      <c r="G856" s="23"/>
      <c r="H856" s="23"/>
      <c r="I856" s="142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</row>
    <row r="857" spans="1:25">
      <c r="A857" s="23"/>
      <c r="B857" s="23"/>
      <c r="C857" s="23"/>
      <c r="D857" s="23"/>
      <c r="E857" s="23"/>
      <c r="F857" s="23"/>
      <c r="G857" s="23"/>
      <c r="H857" s="23"/>
      <c r="I857" s="142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</row>
    <row r="858" spans="1:25">
      <c r="A858" s="23"/>
      <c r="B858" s="23"/>
      <c r="C858" s="23"/>
      <c r="D858" s="23"/>
      <c r="E858" s="23"/>
      <c r="F858" s="23"/>
      <c r="G858" s="23"/>
      <c r="H858" s="23"/>
      <c r="I858" s="142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</row>
    <row r="859" spans="1:25">
      <c r="A859" s="23"/>
      <c r="B859" s="23"/>
      <c r="C859" s="23"/>
      <c r="D859" s="23"/>
      <c r="E859" s="23"/>
      <c r="F859" s="23"/>
      <c r="G859" s="23"/>
      <c r="H859" s="23"/>
      <c r="I859" s="142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</row>
    <row r="860" spans="1:25">
      <c r="A860" s="23"/>
      <c r="B860" s="23"/>
      <c r="C860" s="23"/>
      <c r="D860" s="23"/>
      <c r="E860" s="23"/>
      <c r="F860" s="23"/>
      <c r="G860" s="23"/>
      <c r="H860" s="23"/>
      <c r="I860" s="142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</row>
    <row r="861" spans="1:25">
      <c r="A861" s="23"/>
      <c r="B861" s="23"/>
      <c r="C861" s="23"/>
      <c r="D861" s="23"/>
      <c r="E861" s="23"/>
      <c r="F861" s="23"/>
      <c r="G861" s="23"/>
      <c r="H861" s="23"/>
      <c r="I861" s="142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</row>
    <row r="862" spans="1:25">
      <c r="A862" s="23"/>
      <c r="B862" s="23"/>
      <c r="C862" s="23"/>
      <c r="D862" s="23"/>
      <c r="E862" s="23"/>
      <c r="F862" s="23"/>
      <c r="G862" s="23"/>
      <c r="H862" s="23"/>
      <c r="I862" s="142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</row>
    <row r="863" spans="1:25">
      <c r="A863" s="23"/>
      <c r="B863" s="23"/>
      <c r="C863" s="23"/>
      <c r="D863" s="23"/>
      <c r="E863" s="23"/>
      <c r="F863" s="23"/>
      <c r="G863" s="23"/>
      <c r="H863" s="23"/>
      <c r="I863" s="142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</row>
    <row r="864" spans="1:25">
      <c r="A864" s="23"/>
      <c r="B864" s="23"/>
      <c r="C864" s="23"/>
      <c r="D864" s="23"/>
      <c r="E864" s="23"/>
      <c r="F864" s="23"/>
      <c r="G864" s="23"/>
      <c r="H864" s="23"/>
      <c r="I864" s="142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</row>
    <row r="865" spans="1:25">
      <c r="A865" s="23"/>
      <c r="B865" s="23"/>
      <c r="C865" s="23"/>
      <c r="D865" s="23"/>
      <c r="E865" s="23"/>
      <c r="F865" s="23"/>
      <c r="G865" s="23"/>
      <c r="H865" s="23"/>
      <c r="I865" s="142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</row>
    <row r="866" spans="1:25">
      <c r="A866" s="23"/>
      <c r="B866" s="23"/>
      <c r="C866" s="23"/>
      <c r="D866" s="23"/>
      <c r="E866" s="23"/>
      <c r="F866" s="23"/>
      <c r="G866" s="23"/>
      <c r="H866" s="23"/>
      <c r="I866" s="142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</row>
    <row r="867" spans="1:25">
      <c r="A867" s="23"/>
      <c r="B867" s="23"/>
      <c r="C867" s="23"/>
      <c r="D867" s="23"/>
      <c r="E867" s="23"/>
      <c r="F867" s="23"/>
      <c r="G867" s="23"/>
      <c r="H867" s="23"/>
      <c r="I867" s="142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</row>
    <row r="868" spans="1:25">
      <c r="A868" s="23"/>
      <c r="B868" s="23"/>
      <c r="C868" s="23"/>
      <c r="D868" s="23"/>
      <c r="E868" s="23"/>
      <c r="F868" s="23"/>
      <c r="G868" s="23"/>
      <c r="H868" s="23"/>
      <c r="I868" s="142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</row>
    <row r="869" spans="1:25">
      <c r="A869" s="23"/>
      <c r="B869" s="23"/>
      <c r="C869" s="23"/>
      <c r="D869" s="23"/>
      <c r="E869" s="23"/>
      <c r="F869" s="23"/>
      <c r="G869" s="23"/>
      <c r="H869" s="23"/>
      <c r="I869" s="142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</row>
    <row r="870" spans="1:25">
      <c r="A870" s="23"/>
      <c r="B870" s="23"/>
      <c r="C870" s="23"/>
      <c r="D870" s="23"/>
      <c r="E870" s="23"/>
      <c r="F870" s="23"/>
      <c r="G870" s="23"/>
      <c r="H870" s="23"/>
      <c r="I870" s="142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</row>
    <row r="871" spans="1:25">
      <c r="A871" s="23"/>
      <c r="B871" s="23"/>
      <c r="C871" s="23"/>
      <c r="D871" s="23"/>
      <c r="E871" s="23"/>
      <c r="F871" s="23"/>
      <c r="G871" s="23"/>
      <c r="H871" s="23"/>
      <c r="I871" s="142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</row>
    <row r="872" spans="1:25">
      <c r="A872" s="23"/>
      <c r="B872" s="23"/>
      <c r="C872" s="23"/>
      <c r="D872" s="23"/>
      <c r="E872" s="23"/>
      <c r="F872" s="23"/>
      <c r="G872" s="23"/>
      <c r="H872" s="23"/>
      <c r="I872" s="142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</row>
    <row r="873" spans="1:25">
      <c r="A873" s="23"/>
      <c r="B873" s="23"/>
      <c r="C873" s="23"/>
      <c r="D873" s="23"/>
      <c r="E873" s="23"/>
      <c r="F873" s="23"/>
      <c r="G873" s="23"/>
      <c r="H873" s="23"/>
      <c r="I873" s="142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</row>
    <row r="874" spans="1:25">
      <c r="A874" s="23"/>
      <c r="B874" s="23"/>
      <c r="C874" s="23"/>
      <c r="D874" s="23"/>
      <c r="E874" s="23"/>
      <c r="F874" s="23"/>
      <c r="G874" s="23"/>
      <c r="H874" s="23"/>
      <c r="I874" s="142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</row>
    <row r="875" spans="1:25">
      <c r="A875" s="23"/>
      <c r="B875" s="23"/>
      <c r="C875" s="23"/>
      <c r="D875" s="23"/>
      <c r="E875" s="23"/>
      <c r="F875" s="23"/>
      <c r="G875" s="23"/>
      <c r="H875" s="23"/>
      <c r="I875" s="142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</row>
    <row r="876" spans="1:25">
      <c r="A876" s="23"/>
      <c r="B876" s="23"/>
      <c r="C876" s="23"/>
      <c r="D876" s="23"/>
      <c r="E876" s="23"/>
      <c r="F876" s="23"/>
      <c r="G876" s="23"/>
      <c r="H876" s="23"/>
      <c r="I876" s="142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</row>
    <row r="877" spans="1:25">
      <c r="A877" s="23"/>
      <c r="B877" s="23"/>
      <c r="C877" s="23"/>
      <c r="D877" s="23"/>
      <c r="E877" s="23"/>
      <c r="F877" s="23"/>
      <c r="G877" s="23"/>
      <c r="H877" s="23"/>
      <c r="I877" s="142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</row>
    <row r="878" spans="1:25">
      <c r="A878" s="23"/>
      <c r="B878" s="23"/>
      <c r="C878" s="23"/>
      <c r="D878" s="23"/>
      <c r="E878" s="23"/>
      <c r="F878" s="23"/>
      <c r="G878" s="23"/>
      <c r="H878" s="23"/>
      <c r="I878" s="142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</row>
    <row r="879" spans="1:25">
      <c r="A879" s="23"/>
      <c r="B879" s="23"/>
      <c r="C879" s="23"/>
      <c r="D879" s="23"/>
      <c r="E879" s="23"/>
      <c r="F879" s="23"/>
      <c r="G879" s="23"/>
      <c r="H879" s="23"/>
      <c r="I879" s="142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</row>
    <row r="880" spans="1:25">
      <c r="A880" s="23"/>
      <c r="B880" s="23"/>
      <c r="C880" s="23"/>
      <c r="D880" s="23"/>
      <c r="E880" s="23"/>
      <c r="F880" s="23"/>
      <c r="G880" s="23"/>
      <c r="H880" s="23"/>
      <c r="I880" s="142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</row>
    <row r="881" spans="1:25">
      <c r="A881" s="23"/>
      <c r="B881" s="23"/>
      <c r="C881" s="23"/>
      <c r="D881" s="23"/>
      <c r="E881" s="23"/>
      <c r="F881" s="23"/>
      <c r="G881" s="23"/>
      <c r="H881" s="23"/>
      <c r="I881" s="142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</row>
    <row r="882" spans="1:25">
      <c r="A882" s="23"/>
      <c r="B882" s="23"/>
      <c r="C882" s="23"/>
      <c r="D882" s="23"/>
      <c r="E882" s="23"/>
      <c r="F882" s="23"/>
      <c r="G882" s="23"/>
      <c r="H882" s="23"/>
      <c r="I882" s="142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</row>
    <row r="883" spans="1:25">
      <c r="A883" s="23"/>
      <c r="B883" s="23"/>
      <c r="C883" s="23"/>
      <c r="D883" s="23"/>
      <c r="E883" s="23"/>
      <c r="F883" s="23"/>
      <c r="G883" s="23"/>
      <c r="H883" s="23"/>
      <c r="I883" s="142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</row>
    <row r="884" spans="1:25">
      <c r="A884" s="23"/>
      <c r="B884" s="23"/>
      <c r="C884" s="23"/>
      <c r="D884" s="23"/>
      <c r="E884" s="23"/>
      <c r="F884" s="23"/>
      <c r="G884" s="23"/>
      <c r="H884" s="23"/>
      <c r="I884" s="142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</row>
    <row r="885" spans="1:25">
      <c r="A885" s="23"/>
      <c r="B885" s="23"/>
      <c r="C885" s="23"/>
      <c r="D885" s="23"/>
      <c r="E885" s="23"/>
      <c r="F885" s="23"/>
      <c r="G885" s="23"/>
      <c r="H885" s="23"/>
      <c r="I885" s="142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</row>
    <row r="886" spans="1:25">
      <c r="A886" s="23"/>
      <c r="B886" s="23"/>
      <c r="C886" s="23"/>
      <c r="D886" s="23"/>
      <c r="E886" s="23"/>
      <c r="F886" s="23"/>
      <c r="G886" s="23"/>
      <c r="H886" s="23"/>
      <c r="I886" s="142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</row>
    <row r="887" spans="1:25">
      <c r="A887" s="23"/>
      <c r="B887" s="23"/>
      <c r="C887" s="23"/>
      <c r="D887" s="23"/>
      <c r="E887" s="23"/>
      <c r="F887" s="23"/>
      <c r="G887" s="23"/>
      <c r="H887" s="23"/>
      <c r="I887" s="142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</row>
    <row r="888" spans="1:25">
      <c r="A888" s="23"/>
      <c r="B888" s="23"/>
      <c r="C888" s="23"/>
      <c r="D888" s="23"/>
      <c r="E888" s="23"/>
      <c r="F888" s="23"/>
      <c r="G888" s="23"/>
      <c r="H888" s="23"/>
      <c r="I888" s="142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</row>
    <row r="889" spans="1:25">
      <c r="A889" s="23"/>
      <c r="B889" s="23"/>
      <c r="C889" s="23"/>
      <c r="D889" s="23"/>
      <c r="E889" s="23"/>
      <c r="F889" s="23"/>
      <c r="G889" s="23"/>
      <c r="H889" s="23"/>
      <c r="I889" s="142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</row>
    <row r="890" spans="1:25">
      <c r="A890" s="23"/>
      <c r="B890" s="23"/>
      <c r="C890" s="23"/>
      <c r="D890" s="23"/>
      <c r="E890" s="23"/>
      <c r="F890" s="23"/>
      <c r="G890" s="23"/>
      <c r="H890" s="23"/>
      <c r="I890" s="142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</row>
    <row r="891" spans="1:25">
      <c r="A891" s="23"/>
      <c r="B891" s="23"/>
      <c r="C891" s="23"/>
      <c r="D891" s="23"/>
      <c r="E891" s="23"/>
      <c r="F891" s="23"/>
      <c r="G891" s="23"/>
      <c r="H891" s="23"/>
      <c r="I891" s="142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</row>
    <row r="892" spans="1:25">
      <c r="A892" s="23"/>
      <c r="B892" s="23"/>
      <c r="C892" s="23"/>
      <c r="D892" s="23"/>
      <c r="E892" s="23"/>
      <c r="F892" s="23"/>
      <c r="G892" s="23"/>
      <c r="H892" s="23"/>
      <c r="I892" s="142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</row>
    <row r="893" spans="1:25">
      <c r="A893" s="23"/>
      <c r="B893" s="23"/>
      <c r="C893" s="23"/>
      <c r="D893" s="23"/>
      <c r="E893" s="23"/>
      <c r="F893" s="23"/>
      <c r="G893" s="23"/>
      <c r="H893" s="23"/>
      <c r="I893" s="142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</row>
    <row r="894" spans="1:25">
      <c r="A894" s="23"/>
      <c r="B894" s="23"/>
      <c r="C894" s="23"/>
      <c r="D894" s="23"/>
      <c r="E894" s="23"/>
      <c r="F894" s="23"/>
      <c r="G894" s="23"/>
      <c r="H894" s="23"/>
      <c r="I894" s="142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</row>
    <row r="895" spans="1:25">
      <c r="A895" s="23"/>
      <c r="B895" s="23"/>
      <c r="C895" s="23"/>
      <c r="D895" s="23"/>
      <c r="E895" s="23"/>
      <c r="F895" s="23"/>
      <c r="G895" s="23"/>
      <c r="H895" s="23"/>
      <c r="I895" s="142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</row>
    <row r="896" spans="1:25">
      <c r="A896" s="23"/>
      <c r="B896" s="23"/>
      <c r="C896" s="23"/>
      <c r="D896" s="23"/>
      <c r="E896" s="23"/>
      <c r="F896" s="23"/>
      <c r="G896" s="23"/>
      <c r="H896" s="23"/>
      <c r="I896" s="142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</row>
    <row r="897" spans="1:25">
      <c r="A897" s="23"/>
      <c r="B897" s="23"/>
      <c r="C897" s="23"/>
      <c r="D897" s="23"/>
      <c r="E897" s="23"/>
      <c r="F897" s="23"/>
      <c r="G897" s="23"/>
      <c r="H897" s="23"/>
      <c r="I897" s="142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</row>
    <row r="898" spans="1:25">
      <c r="A898" s="23"/>
      <c r="B898" s="23"/>
      <c r="C898" s="23"/>
      <c r="D898" s="23"/>
      <c r="E898" s="23"/>
      <c r="F898" s="23"/>
      <c r="G898" s="23"/>
      <c r="H898" s="23"/>
      <c r="I898" s="142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</row>
    <row r="899" spans="1:25">
      <c r="A899" s="23"/>
      <c r="B899" s="23"/>
      <c r="C899" s="23"/>
      <c r="D899" s="23"/>
      <c r="E899" s="23"/>
      <c r="F899" s="23"/>
      <c r="G899" s="23"/>
      <c r="H899" s="23"/>
      <c r="I899" s="142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</row>
    <row r="900" spans="1:25">
      <c r="A900" s="23"/>
      <c r="B900" s="23"/>
      <c r="C900" s="23"/>
      <c r="D900" s="23"/>
      <c r="E900" s="23"/>
      <c r="F900" s="23"/>
      <c r="G900" s="23"/>
      <c r="H900" s="23"/>
      <c r="I900" s="142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</row>
    <row r="901" spans="1:25">
      <c r="A901" s="23"/>
      <c r="B901" s="23"/>
      <c r="C901" s="23"/>
      <c r="D901" s="23"/>
      <c r="E901" s="23"/>
      <c r="F901" s="23"/>
      <c r="G901" s="23"/>
      <c r="H901" s="23"/>
      <c r="I901" s="142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</row>
    <row r="902" spans="1:25">
      <c r="A902" s="23"/>
      <c r="B902" s="23"/>
      <c r="C902" s="23"/>
      <c r="D902" s="23"/>
      <c r="E902" s="23"/>
      <c r="F902" s="23"/>
      <c r="G902" s="23"/>
      <c r="H902" s="23"/>
      <c r="I902" s="142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</row>
    <row r="903" spans="1:25">
      <c r="A903" s="23"/>
      <c r="B903" s="23"/>
      <c r="C903" s="23"/>
      <c r="D903" s="23"/>
      <c r="E903" s="23"/>
      <c r="F903" s="23"/>
      <c r="G903" s="23"/>
      <c r="H903" s="23"/>
      <c r="I903" s="142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</row>
    <row r="904" spans="1:25">
      <c r="A904" s="23"/>
      <c r="B904" s="23"/>
      <c r="C904" s="23"/>
      <c r="D904" s="23"/>
      <c r="E904" s="23"/>
      <c r="F904" s="23"/>
      <c r="G904" s="23"/>
      <c r="H904" s="23"/>
      <c r="I904" s="142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</row>
    <row r="905" spans="1:25">
      <c r="A905" s="23"/>
      <c r="B905" s="23"/>
      <c r="C905" s="23"/>
      <c r="D905" s="23"/>
      <c r="E905" s="23"/>
      <c r="F905" s="23"/>
      <c r="G905" s="23"/>
      <c r="H905" s="23"/>
      <c r="I905" s="142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</row>
    <row r="906" spans="1:25">
      <c r="A906" s="23"/>
      <c r="B906" s="23"/>
      <c r="C906" s="23"/>
      <c r="D906" s="23"/>
      <c r="E906" s="23"/>
      <c r="F906" s="23"/>
      <c r="G906" s="23"/>
      <c r="H906" s="23"/>
      <c r="I906" s="142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</row>
    <row r="907" spans="1:25">
      <c r="A907" s="23"/>
      <c r="B907" s="23"/>
      <c r="C907" s="23"/>
      <c r="D907" s="23"/>
      <c r="E907" s="23"/>
      <c r="F907" s="23"/>
      <c r="G907" s="23"/>
      <c r="H907" s="23"/>
      <c r="I907" s="142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</row>
    <row r="908" spans="1:25">
      <c r="A908" s="23"/>
      <c r="B908" s="23"/>
      <c r="C908" s="23"/>
      <c r="D908" s="23"/>
      <c r="E908" s="23"/>
      <c r="F908" s="23"/>
      <c r="G908" s="23"/>
      <c r="H908" s="23"/>
      <c r="I908" s="142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</row>
    <row r="909" spans="1:25">
      <c r="A909" s="23"/>
      <c r="B909" s="23"/>
      <c r="C909" s="23"/>
      <c r="D909" s="23"/>
      <c r="E909" s="23"/>
      <c r="F909" s="23"/>
      <c r="G909" s="23"/>
      <c r="H909" s="23"/>
      <c r="I909" s="142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</row>
    <row r="910" spans="1:25">
      <c r="A910" s="23"/>
      <c r="B910" s="23"/>
      <c r="C910" s="23"/>
      <c r="D910" s="23"/>
      <c r="E910" s="23"/>
      <c r="F910" s="23"/>
      <c r="G910" s="23"/>
      <c r="H910" s="23"/>
      <c r="I910" s="142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</row>
    <row r="911" spans="1:25">
      <c r="A911" s="23"/>
      <c r="B911" s="23"/>
      <c r="C911" s="23"/>
      <c r="D911" s="23"/>
      <c r="E911" s="23"/>
      <c r="F911" s="23"/>
      <c r="G911" s="23"/>
      <c r="H911" s="23"/>
      <c r="I911" s="142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</row>
    <row r="912" spans="1:25">
      <c r="A912" s="23"/>
      <c r="B912" s="23"/>
      <c r="C912" s="23"/>
      <c r="D912" s="23"/>
      <c r="E912" s="23"/>
      <c r="F912" s="23"/>
      <c r="G912" s="23"/>
      <c r="H912" s="23"/>
      <c r="I912" s="142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</row>
    <row r="913" spans="1:25">
      <c r="A913" s="23"/>
      <c r="B913" s="23"/>
      <c r="C913" s="23"/>
      <c r="D913" s="23"/>
      <c r="E913" s="23"/>
      <c r="F913" s="23"/>
      <c r="G913" s="23"/>
      <c r="H913" s="23"/>
      <c r="I913" s="142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</row>
    <row r="914" spans="1:25">
      <c r="A914" s="23"/>
      <c r="B914" s="23"/>
      <c r="C914" s="23"/>
      <c r="D914" s="23"/>
      <c r="E914" s="23"/>
      <c r="F914" s="23"/>
      <c r="G914" s="23"/>
      <c r="H914" s="23"/>
      <c r="I914" s="142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</row>
    <row r="915" spans="1:25">
      <c r="A915" s="23"/>
      <c r="B915" s="23"/>
      <c r="C915" s="23"/>
      <c r="D915" s="23"/>
      <c r="E915" s="23"/>
      <c r="F915" s="23"/>
      <c r="G915" s="23"/>
      <c r="H915" s="23"/>
      <c r="I915" s="142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</row>
    <row r="916" spans="1:25">
      <c r="A916" s="23"/>
      <c r="B916" s="23"/>
      <c r="C916" s="23"/>
      <c r="D916" s="23"/>
      <c r="E916" s="23"/>
      <c r="F916" s="23"/>
      <c r="G916" s="23"/>
      <c r="H916" s="23"/>
      <c r="I916" s="142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</row>
    <row r="917" spans="1:25">
      <c r="A917" s="23"/>
      <c r="B917" s="23"/>
      <c r="C917" s="23"/>
      <c r="D917" s="23"/>
      <c r="E917" s="23"/>
      <c r="F917" s="23"/>
      <c r="G917" s="23"/>
      <c r="H917" s="23"/>
      <c r="I917" s="142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</row>
    <row r="918" spans="1:25">
      <c r="A918" s="23"/>
      <c r="B918" s="23"/>
      <c r="C918" s="23"/>
      <c r="D918" s="23"/>
      <c r="E918" s="23"/>
      <c r="F918" s="23"/>
      <c r="G918" s="23"/>
      <c r="H918" s="23"/>
      <c r="I918" s="142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</row>
    <row r="919" spans="1:25">
      <c r="A919" s="23"/>
      <c r="B919" s="23"/>
      <c r="C919" s="23"/>
      <c r="D919" s="23"/>
      <c r="E919" s="23"/>
      <c r="F919" s="23"/>
      <c r="G919" s="23"/>
      <c r="H919" s="23"/>
      <c r="I919" s="142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</row>
    <row r="920" spans="1:25">
      <c r="A920" s="23"/>
      <c r="B920" s="23"/>
      <c r="C920" s="23"/>
      <c r="D920" s="23"/>
      <c r="E920" s="23"/>
      <c r="F920" s="23"/>
      <c r="G920" s="23"/>
      <c r="H920" s="23"/>
      <c r="I920" s="142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</row>
    <row r="921" spans="1:25">
      <c r="A921" s="23"/>
      <c r="B921" s="23"/>
      <c r="C921" s="23"/>
      <c r="D921" s="23"/>
      <c r="E921" s="23"/>
      <c r="F921" s="23"/>
      <c r="G921" s="23"/>
      <c r="H921" s="23"/>
      <c r="I921" s="142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</row>
    <row r="922" spans="1:25">
      <c r="A922" s="23"/>
      <c r="B922" s="23"/>
      <c r="C922" s="23"/>
      <c r="D922" s="23"/>
      <c r="E922" s="23"/>
      <c r="F922" s="23"/>
      <c r="G922" s="23"/>
      <c r="H922" s="23"/>
      <c r="I922" s="142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</row>
    <row r="923" spans="1:25">
      <c r="A923" s="23"/>
      <c r="B923" s="23"/>
      <c r="C923" s="23"/>
      <c r="D923" s="23"/>
      <c r="E923" s="23"/>
      <c r="F923" s="23"/>
      <c r="G923" s="23"/>
      <c r="H923" s="23"/>
      <c r="I923" s="142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</row>
    <row r="924" spans="1:25">
      <c r="A924" s="23"/>
      <c r="B924" s="23"/>
      <c r="C924" s="23"/>
      <c r="D924" s="23"/>
      <c r="E924" s="23"/>
      <c r="F924" s="23"/>
      <c r="G924" s="23"/>
      <c r="H924" s="23"/>
      <c r="I924" s="142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</row>
    <row r="925" spans="1:25">
      <c r="A925" s="23"/>
      <c r="B925" s="23"/>
      <c r="C925" s="23"/>
      <c r="D925" s="23"/>
      <c r="E925" s="23"/>
      <c r="F925" s="23"/>
      <c r="G925" s="23"/>
      <c r="H925" s="23"/>
      <c r="I925" s="142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</row>
    <row r="926" spans="1:25">
      <c r="A926" s="23"/>
      <c r="B926" s="23"/>
      <c r="C926" s="23"/>
      <c r="D926" s="23"/>
      <c r="E926" s="23"/>
      <c r="F926" s="23"/>
      <c r="G926" s="23"/>
      <c r="H926" s="23"/>
      <c r="I926" s="142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</row>
    <row r="927" spans="1:25">
      <c r="A927" s="23"/>
      <c r="B927" s="23"/>
      <c r="C927" s="23"/>
      <c r="D927" s="23"/>
      <c r="E927" s="23"/>
      <c r="F927" s="23"/>
      <c r="G927" s="23"/>
      <c r="H927" s="23"/>
      <c r="I927" s="142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</row>
    <row r="928" spans="1:25">
      <c r="A928" s="23"/>
      <c r="B928" s="23"/>
      <c r="C928" s="23"/>
      <c r="D928" s="23"/>
      <c r="E928" s="23"/>
      <c r="F928" s="23"/>
      <c r="G928" s="23"/>
      <c r="H928" s="23"/>
      <c r="I928" s="142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</row>
    <row r="929" spans="1:25">
      <c r="A929" s="23"/>
      <c r="B929" s="23"/>
      <c r="C929" s="23"/>
      <c r="D929" s="23"/>
      <c r="E929" s="23"/>
      <c r="F929" s="23"/>
      <c r="G929" s="23"/>
      <c r="H929" s="23"/>
      <c r="I929" s="142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</row>
    <row r="930" spans="1:25">
      <c r="A930" s="23"/>
      <c r="B930" s="23"/>
      <c r="C930" s="23"/>
      <c r="D930" s="23"/>
      <c r="E930" s="23"/>
      <c r="F930" s="23"/>
      <c r="G930" s="23"/>
      <c r="H930" s="23"/>
      <c r="I930" s="142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</row>
    <row r="931" spans="1:25">
      <c r="A931" s="23"/>
      <c r="B931" s="23"/>
      <c r="C931" s="23"/>
      <c r="D931" s="23"/>
      <c r="E931" s="23"/>
      <c r="F931" s="23"/>
      <c r="G931" s="23"/>
      <c r="H931" s="23"/>
      <c r="I931" s="142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</row>
    <row r="932" spans="1:25">
      <c r="A932" s="23"/>
      <c r="B932" s="23"/>
      <c r="C932" s="23"/>
      <c r="D932" s="23"/>
      <c r="E932" s="23"/>
      <c r="F932" s="23"/>
      <c r="G932" s="23"/>
      <c r="H932" s="23"/>
      <c r="I932" s="142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</row>
    <row r="933" spans="1:25">
      <c r="A933" s="23"/>
      <c r="B933" s="23"/>
      <c r="C933" s="23"/>
      <c r="D933" s="23"/>
      <c r="E933" s="23"/>
      <c r="F933" s="23"/>
      <c r="G933" s="23"/>
      <c r="H933" s="23"/>
      <c r="I933" s="142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</row>
    <row r="934" spans="1:25">
      <c r="A934" s="23"/>
      <c r="B934" s="23"/>
      <c r="C934" s="23"/>
      <c r="D934" s="23"/>
      <c r="E934" s="23"/>
      <c r="F934" s="23"/>
      <c r="G934" s="23"/>
      <c r="H934" s="23"/>
      <c r="I934" s="142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</row>
    <row r="935" spans="1:25">
      <c r="A935" s="23"/>
      <c r="B935" s="23"/>
      <c r="C935" s="23"/>
      <c r="D935" s="23"/>
      <c r="E935" s="23"/>
      <c r="F935" s="23"/>
      <c r="G935" s="23"/>
      <c r="H935" s="23"/>
      <c r="I935" s="142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</row>
    <row r="936" spans="1:25">
      <c r="A936" s="23"/>
      <c r="B936" s="23"/>
      <c r="C936" s="23"/>
      <c r="D936" s="23"/>
      <c r="E936" s="23"/>
      <c r="F936" s="23"/>
      <c r="G936" s="23"/>
      <c r="H936" s="23"/>
      <c r="I936" s="142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</row>
    <row r="937" spans="1:25">
      <c r="A937" s="23"/>
      <c r="B937" s="23"/>
      <c r="C937" s="23"/>
      <c r="D937" s="23"/>
      <c r="E937" s="23"/>
      <c r="F937" s="23"/>
      <c r="G937" s="23"/>
      <c r="H937" s="23"/>
      <c r="I937" s="142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</row>
    <row r="938" spans="1:25">
      <c r="A938" s="23"/>
      <c r="B938" s="23"/>
      <c r="C938" s="23"/>
      <c r="D938" s="23"/>
      <c r="E938" s="23"/>
      <c r="F938" s="23"/>
      <c r="G938" s="23"/>
      <c r="H938" s="23"/>
      <c r="I938" s="142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</row>
    <row r="939" spans="1:25">
      <c r="A939" s="23"/>
      <c r="B939" s="23"/>
      <c r="C939" s="23"/>
      <c r="D939" s="23"/>
      <c r="E939" s="23"/>
      <c r="F939" s="23"/>
      <c r="G939" s="23"/>
      <c r="H939" s="23"/>
      <c r="I939" s="142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</row>
    <row r="940" spans="1:25">
      <c r="A940" s="23"/>
      <c r="B940" s="23"/>
      <c r="C940" s="23"/>
      <c r="D940" s="23"/>
      <c r="E940" s="23"/>
      <c r="F940" s="23"/>
      <c r="G940" s="23"/>
      <c r="H940" s="23"/>
      <c r="I940" s="142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</row>
    <row r="941" spans="1:25">
      <c r="A941" s="23"/>
      <c r="B941" s="23"/>
      <c r="C941" s="23"/>
      <c r="D941" s="23"/>
      <c r="E941" s="23"/>
      <c r="F941" s="23"/>
      <c r="G941" s="23"/>
      <c r="H941" s="23"/>
      <c r="I941" s="142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</row>
    <row r="942" spans="1:25">
      <c r="A942" s="23"/>
      <c r="B942" s="23"/>
      <c r="C942" s="23"/>
      <c r="D942" s="23"/>
      <c r="E942" s="23"/>
      <c r="F942" s="23"/>
      <c r="G942" s="23"/>
      <c r="H942" s="23"/>
      <c r="I942" s="142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</row>
    <row r="943" spans="1:25">
      <c r="A943" s="23"/>
      <c r="B943" s="23"/>
      <c r="C943" s="23"/>
      <c r="D943" s="23"/>
      <c r="E943" s="23"/>
      <c r="F943" s="23"/>
      <c r="G943" s="23"/>
      <c r="H943" s="23"/>
      <c r="I943" s="142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</row>
    <row r="944" spans="1:25">
      <c r="A944" s="23"/>
      <c r="B944" s="23"/>
      <c r="C944" s="23"/>
      <c r="D944" s="23"/>
      <c r="E944" s="23"/>
      <c r="F944" s="23"/>
      <c r="G944" s="23"/>
      <c r="H944" s="23"/>
      <c r="I944" s="142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</row>
    <row r="945" spans="1:25">
      <c r="A945" s="23"/>
      <c r="B945" s="23"/>
      <c r="C945" s="23"/>
      <c r="D945" s="23"/>
      <c r="E945" s="23"/>
      <c r="F945" s="23"/>
      <c r="G945" s="23"/>
      <c r="H945" s="23"/>
      <c r="I945" s="142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</row>
    <row r="946" spans="1:25">
      <c r="A946" s="23"/>
      <c r="B946" s="23"/>
      <c r="C946" s="23"/>
      <c r="D946" s="23"/>
      <c r="E946" s="23"/>
      <c r="F946" s="23"/>
      <c r="G946" s="23"/>
      <c r="H946" s="23"/>
      <c r="I946" s="142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</row>
    <row r="947" spans="1:25">
      <c r="A947" s="23"/>
      <c r="B947" s="23"/>
      <c r="C947" s="23"/>
      <c r="D947" s="23"/>
      <c r="E947" s="23"/>
      <c r="F947" s="23"/>
      <c r="G947" s="23"/>
      <c r="H947" s="23"/>
      <c r="I947" s="142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</row>
    <row r="948" spans="1:25">
      <c r="A948" s="23"/>
      <c r="B948" s="23"/>
      <c r="C948" s="23"/>
      <c r="D948" s="23"/>
      <c r="E948" s="23"/>
      <c r="F948" s="23"/>
      <c r="G948" s="23"/>
      <c r="H948" s="23"/>
      <c r="I948" s="142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</row>
    <row r="949" spans="1:25">
      <c r="A949" s="23"/>
      <c r="B949" s="23"/>
      <c r="C949" s="23"/>
      <c r="D949" s="23"/>
      <c r="E949" s="23"/>
      <c r="F949" s="23"/>
      <c r="G949" s="23"/>
      <c r="H949" s="23"/>
      <c r="I949" s="142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</row>
    <row r="950" spans="1:25">
      <c r="A950" s="23"/>
      <c r="B950" s="23"/>
      <c r="C950" s="23"/>
      <c r="D950" s="23"/>
      <c r="E950" s="23"/>
      <c r="F950" s="23"/>
      <c r="G950" s="23"/>
      <c r="H950" s="23"/>
      <c r="I950" s="142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</row>
    <row r="951" spans="1:25">
      <c r="A951" s="23"/>
      <c r="B951" s="23"/>
      <c r="C951" s="23"/>
      <c r="D951" s="23"/>
      <c r="E951" s="23"/>
      <c r="F951" s="23"/>
      <c r="G951" s="23"/>
      <c r="H951" s="23"/>
      <c r="I951" s="142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</row>
    <row r="952" spans="1:25">
      <c r="A952" s="23"/>
      <c r="B952" s="23"/>
      <c r="C952" s="23"/>
      <c r="D952" s="23"/>
      <c r="E952" s="23"/>
      <c r="F952" s="23"/>
      <c r="G952" s="23"/>
      <c r="H952" s="23"/>
      <c r="I952" s="142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</row>
    <row r="953" spans="1:25">
      <c r="A953" s="23"/>
      <c r="B953" s="23"/>
      <c r="C953" s="23"/>
      <c r="D953" s="23"/>
      <c r="E953" s="23"/>
      <c r="F953" s="23"/>
      <c r="G953" s="23"/>
      <c r="H953" s="23"/>
      <c r="I953" s="142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</row>
    <row r="954" spans="1:25">
      <c r="A954" s="23"/>
      <c r="B954" s="23"/>
      <c r="C954" s="23"/>
      <c r="D954" s="23"/>
      <c r="E954" s="23"/>
      <c r="F954" s="23"/>
      <c r="G954" s="23"/>
      <c r="H954" s="23"/>
      <c r="I954" s="142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</row>
    <row r="955" spans="1:25">
      <c r="A955" s="23"/>
      <c r="B955" s="23"/>
      <c r="C955" s="23"/>
      <c r="D955" s="23"/>
      <c r="E955" s="23"/>
      <c r="F955" s="23"/>
      <c r="G955" s="23"/>
      <c r="H955" s="23"/>
      <c r="I955" s="142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</row>
    <row r="956" spans="1:25">
      <c r="A956" s="23"/>
      <c r="B956" s="23"/>
      <c r="C956" s="23"/>
      <c r="D956" s="23"/>
      <c r="E956" s="23"/>
      <c r="F956" s="23"/>
      <c r="G956" s="23"/>
      <c r="H956" s="23"/>
      <c r="I956" s="142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</row>
    <row r="957" spans="1:25">
      <c r="A957" s="23"/>
      <c r="B957" s="23"/>
      <c r="C957" s="23"/>
      <c r="D957" s="23"/>
      <c r="E957" s="23"/>
      <c r="F957" s="23"/>
      <c r="G957" s="23"/>
      <c r="H957" s="23"/>
      <c r="I957" s="142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</row>
    <row r="958" spans="1:25">
      <c r="A958" s="23"/>
      <c r="B958" s="23"/>
      <c r="C958" s="23"/>
      <c r="D958" s="23"/>
      <c r="E958" s="23"/>
      <c r="F958" s="23"/>
      <c r="G958" s="23"/>
      <c r="H958" s="23"/>
      <c r="I958" s="142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</row>
    <row r="959" spans="1:25">
      <c r="A959" s="23"/>
      <c r="B959" s="23"/>
      <c r="C959" s="23"/>
      <c r="D959" s="23"/>
      <c r="E959" s="23"/>
      <c r="F959" s="23"/>
      <c r="G959" s="23"/>
      <c r="H959" s="23"/>
      <c r="I959" s="142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</row>
    <row r="960" spans="1:25">
      <c r="A960" s="23"/>
      <c r="B960" s="23"/>
      <c r="C960" s="23"/>
      <c r="D960" s="23"/>
      <c r="E960" s="23"/>
      <c r="F960" s="23"/>
      <c r="G960" s="23"/>
      <c r="H960" s="23"/>
      <c r="I960" s="142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</row>
    <row r="961" spans="1:25">
      <c r="A961" s="23"/>
      <c r="B961" s="23"/>
      <c r="C961" s="23"/>
      <c r="D961" s="23"/>
      <c r="E961" s="23"/>
      <c r="F961" s="23"/>
      <c r="G961" s="23"/>
      <c r="H961" s="23"/>
      <c r="I961" s="142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</row>
    <row r="962" spans="1:25">
      <c r="A962" s="23"/>
      <c r="B962" s="23"/>
      <c r="C962" s="23"/>
      <c r="D962" s="23"/>
      <c r="E962" s="23"/>
      <c r="F962" s="23"/>
      <c r="G962" s="23"/>
      <c r="H962" s="23"/>
      <c r="I962" s="142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</row>
    <row r="963" spans="1:25">
      <c r="A963" s="23"/>
      <c r="B963" s="23"/>
      <c r="C963" s="23"/>
      <c r="D963" s="23"/>
      <c r="E963" s="23"/>
      <c r="F963" s="23"/>
      <c r="G963" s="23"/>
      <c r="H963" s="23"/>
      <c r="I963" s="142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</row>
    <row r="964" spans="1:25">
      <c r="A964" s="23"/>
      <c r="B964" s="23"/>
      <c r="C964" s="23"/>
      <c r="D964" s="23"/>
      <c r="E964" s="23"/>
      <c r="F964" s="23"/>
      <c r="G964" s="23"/>
      <c r="H964" s="23"/>
      <c r="I964" s="142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</row>
    <row r="965" spans="1:25">
      <c r="A965" s="23"/>
      <c r="B965" s="23"/>
      <c r="C965" s="23"/>
      <c r="D965" s="23"/>
      <c r="E965" s="23"/>
      <c r="F965" s="23"/>
      <c r="G965" s="23"/>
      <c r="H965" s="23"/>
      <c r="I965" s="142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</row>
    <row r="966" spans="1:25">
      <c r="A966" s="23"/>
      <c r="B966" s="23"/>
      <c r="C966" s="23"/>
      <c r="D966" s="23"/>
      <c r="E966" s="23"/>
      <c r="F966" s="23"/>
      <c r="G966" s="23"/>
      <c r="H966" s="23"/>
      <c r="I966" s="142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</row>
    <row r="967" spans="1:25">
      <c r="A967" s="23"/>
      <c r="B967" s="23"/>
      <c r="C967" s="23"/>
      <c r="D967" s="23"/>
      <c r="E967" s="23"/>
      <c r="F967" s="23"/>
      <c r="G967" s="23"/>
      <c r="H967" s="23"/>
      <c r="I967" s="142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</row>
    <row r="968" spans="1:25">
      <c r="A968" s="23"/>
      <c r="B968" s="23"/>
      <c r="C968" s="23"/>
      <c r="D968" s="23"/>
      <c r="E968" s="23"/>
      <c r="F968" s="23"/>
      <c r="G968" s="23"/>
      <c r="H968" s="23"/>
      <c r="I968" s="142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</row>
    <row r="969" spans="1:25">
      <c r="A969" s="23"/>
      <c r="B969" s="23"/>
      <c r="C969" s="23"/>
      <c r="D969" s="23"/>
      <c r="E969" s="23"/>
      <c r="F969" s="23"/>
      <c r="G969" s="23"/>
      <c r="H969" s="23"/>
      <c r="I969" s="142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</row>
    <row r="970" spans="1:25">
      <c r="A970" s="23"/>
      <c r="B970" s="23"/>
      <c r="C970" s="23"/>
      <c r="D970" s="23"/>
      <c r="E970" s="23"/>
      <c r="F970" s="23"/>
      <c r="G970" s="23"/>
      <c r="H970" s="23"/>
      <c r="I970" s="142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</row>
    <row r="971" spans="1:25">
      <c r="A971" s="23"/>
      <c r="B971" s="23"/>
      <c r="C971" s="23"/>
      <c r="D971" s="23"/>
      <c r="E971" s="23"/>
      <c r="F971" s="23"/>
      <c r="G971" s="23"/>
      <c r="H971" s="23"/>
      <c r="I971" s="142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</row>
    <row r="972" spans="1:25">
      <c r="A972" s="23"/>
      <c r="B972" s="23"/>
      <c r="C972" s="23"/>
      <c r="D972" s="23"/>
      <c r="E972" s="23"/>
      <c r="F972" s="23"/>
      <c r="G972" s="23"/>
      <c r="H972" s="23"/>
      <c r="I972" s="142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</row>
    <row r="973" spans="1:25">
      <c r="A973" s="23"/>
      <c r="B973" s="23"/>
      <c r="C973" s="23"/>
      <c r="D973" s="23"/>
      <c r="E973" s="23"/>
      <c r="F973" s="23"/>
      <c r="G973" s="23"/>
      <c r="H973" s="23"/>
      <c r="I973" s="142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</row>
    <row r="974" spans="1:25">
      <c r="A974" s="23"/>
      <c r="B974" s="23"/>
      <c r="C974" s="23"/>
      <c r="D974" s="23"/>
      <c r="E974" s="23"/>
      <c r="F974" s="23"/>
      <c r="G974" s="23"/>
      <c r="H974" s="23"/>
      <c r="I974" s="142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</row>
    <row r="975" spans="1:25">
      <c r="A975" s="23"/>
      <c r="B975" s="23"/>
      <c r="C975" s="23"/>
      <c r="D975" s="23"/>
      <c r="E975" s="23"/>
      <c r="F975" s="23"/>
      <c r="G975" s="23"/>
      <c r="H975" s="23"/>
      <c r="I975" s="142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</row>
    <row r="976" spans="1:25">
      <c r="A976" s="23"/>
      <c r="B976" s="23"/>
      <c r="C976" s="23"/>
      <c r="D976" s="23"/>
      <c r="E976" s="23"/>
      <c r="F976" s="23"/>
      <c r="G976" s="23"/>
      <c r="H976" s="23"/>
      <c r="I976" s="142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</row>
    <row r="977" spans="1:25">
      <c r="A977" s="23"/>
      <c r="B977" s="23"/>
      <c r="C977" s="23"/>
      <c r="D977" s="23"/>
      <c r="E977" s="23"/>
      <c r="F977" s="23"/>
      <c r="G977" s="23"/>
      <c r="H977" s="23"/>
      <c r="I977" s="142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</row>
    <row r="978" spans="1:25">
      <c r="A978" s="23"/>
      <c r="B978" s="23"/>
      <c r="C978" s="23"/>
      <c r="D978" s="23"/>
      <c r="E978" s="23"/>
      <c r="F978" s="23"/>
      <c r="G978" s="23"/>
      <c r="H978" s="23"/>
      <c r="I978" s="142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</row>
    <row r="979" spans="1:25">
      <c r="A979" s="23"/>
      <c r="B979" s="23"/>
      <c r="C979" s="23"/>
      <c r="D979" s="23"/>
      <c r="E979" s="23"/>
      <c r="F979" s="23"/>
      <c r="G979" s="23"/>
      <c r="H979" s="23"/>
      <c r="I979" s="142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</row>
    <row r="980" spans="1:25">
      <c r="A980" s="23"/>
      <c r="B980" s="23"/>
      <c r="C980" s="23"/>
      <c r="D980" s="23"/>
      <c r="E980" s="23"/>
      <c r="F980" s="23"/>
      <c r="G980" s="23"/>
      <c r="H980" s="23"/>
      <c r="I980" s="142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</row>
    <row r="981" spans="1:25">
      <c r="A981" s="23"/>
      <c r="B981" s="23"/>
      <c r="C981" s="23"/>
      <c r="D981" s="23"/>
      <c r="E981" s="23"/>
      <c r="F981" s="23"/>
      <c r="G981" s="23"/>
      <c r="H981" s="23"/>
      <c r="I981" s="142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</row>
  </sheetData>
  <mergeCells count="25">
    <mergeCell ref="W7:W13"/>
    <mergeCell ref="W23:W24"/>
    <mergeCell ref="W22:Y22"/>
    <mergeCell ref="A14:B14"/>
    <mergeCell ref="A1:Y2"/>
    <mergeCell ref="A3:B3"/>
    <mergeCell ref="A12:C12"/>
    <mergeCell ref="W15:Y20"/>
    <mergeCell ref="A23:C23"/>
    <mergeCell ref="X23:Y24"/>
    <mergeCell ref="X7:Y13"/>
    <mergeCell ref="X3:Y5"/>
    <mergeCell ref="W3:W5"/>
    <mergeCell ref="W32:Y32"/>
    <mergeCell ref="W25:W27"/>
    <mergeCell ref="W28:W30"/>
    <mergeCell ref="X28:Y30"/>
    <mergeCell ref="X25:Y27"/>
    <mergeCell ref="A47:B47"/>
    <mergeCell ref="A45:C45"/>
    <mergeCell ref="A56:C56"/>
    <mergeCell ref="A58:U60"/>
    <mergeCell ref="A25:B25"/>
    <mergeCell ref="A34:C34"/>
    <mergeCell ref="A36:B36"/>
  </mergeCells>
  <hyperlinks>
    <hyperlink ref="A5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1:Z986"/>
  <sheetViews>
    <sheetView workbookViewId="0">
      <selection activeCell="Y90" sqref="Y90"/>
    </sheetView>
  </sheetViews>
  <sheetFormatPr defaultColWidth="15.140625" defaultRowHeight="15" customHeight="1"/>
  <cols>
    <col min="1" max="1" width="6.42578125" customWidth="1"/>
    <col min="2" max="2" width="9.140625" customWidth="1"/>
    <col min="3" max="3" width="7.85546875" customWidth="1"/>
    <col min="4" max="4" width="9" customWidth="1"/>
    <col min="5" max="5" width="13.7109375" customWidth="1"/>
    <col min="6" max="6" width="3.140625" customWidth="1"/>
    <col min="7" max="7" width="13.28515625" customWidth="1"/>
    <col min="8" max="8" width="7.28515625" customWidth="1"/>
    <col min="9" max="9" width="7.5703125" customWidth="1"/>
    <col min="10" max="10" width="7.140625" bestFit="1" customWidth="1"/>
    <col min="11" max="11" width="9.5703125" bestFit="1" customWidth="1"/>
    <col min="12" max="12" width="10.85546875" bestFit="1" customWidth="1"/>
    <col min="13" max="14" width="9.5703125" bestFit="1" customWidth="1"/>
    <col min="15" max="15" width="8.85546875" customWidth="1"/>
    <col min="16" max="16" width="6.28515625" customWidth="1"/>
    <col min="17" max="17" width="7.5703125" customWidth="1"/>
    <col min="18" max="18" width="13.7109375" customWidth="1"/>
    <col min="19" max="19" width="11.85546875" customWidth="1"/>
    <col min="20" max="20" width="9.5703125" customWidth="1"/>
    <col min="21" max="21" width="10.42578125" customWidth="1"/>
    <col min="22" max="22" width="10.140625" customWidth="1"/>
    <col min="23" max="23" width="3.140625" customWidth="1"/>
    <col min="24" max="25" width="9.42578125" customWidth="1"/>
    <col min="26" max="26" width="9.5703125" customWidth="1"/>
  </cols>
  <sheetData>
    <row r="1" spans="1:26" ht="9" customHeight="1">
      <c r="A1" s="211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</row>
    <row r="2" spans="1:26" ht="9.7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</row>
    <row r="3" spans="1:26" ht="15.75">
      <c r="A3" s="212" t="s">
        <v>2</v>
      </c>
      <c r="B3" s="213"/>
      <c r="C3" s="2" t="s">
        <v>3</v>
      </c>
      <c r="D3" s="2" t="s">
        <v>4</v>
      </c>
      <c r="E3" s="3" t="s">
        <v>5</v>
      </c>
      <c r="F3" s="4"/>
      <c r="G3" s="6" t="s">
        <v>6</v>
      </c>
      <c r="H3" s="10" t="s">
        <v>7</v>
      </c>
      <c r="I3" s="11" t="s">
        <v>8</v>
      </c>
      <c r="J3" s="12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7" t="s">
        <v>17</v>
      </c>
      <c r="S3" s="17" t="s">
        <v>21</v>
      </c>
      <c r="T3" s="19" t="s">
        <v>20</v>
      </c>
      <c r="U3" s="21" t="s">
        <v>22</v>
      </c>
      <c r="V3" s="19" t="s">
        <v>23</v>
      </c>
      <c r="W3" s="23"/>
      <c r="X3" s="210" t="s">
        <v>24</v>
      </c>
      <c r="Y3" s="195" t="s">
        <v>25</v>
      </c>
      <c r="Z3" s="196"/>
    </row>
    <row r="4" spans="1:26" ht="15.75">
      <c r="A4" s="25">
        <v>2</v>
      </c>
      <c r="B4" s="29" t="s">
        <v>27</v>
      </c>
      <c r="C4" s="28">
        <f>E4*2500*0.75</f>
        <v>28125</v>
      </c>
      <c r="D4" s="30">
        <f t="shared" ref="D4:D11" si="0">C4*A4/100000</f>
        <v>0.5625</v>
      </c>
      <c r="E4" s="31">
        <v>15</v>
      </c>
      <c r="F4" s="4"/>
      <c r="G4" s="32"/>
      <c r="H4" s="34"/>
      <c r="I4" s="36">
        <f t="shared" ref="I4:I12" si="1">(H4+G4*500)/1500</f>
        <v>0</v>
      </c>
      <c r="J4" s="37" t="e">
        <f t="shared" ref="J4:J12" si="2">I4/G4</f>
        <v>#DIV/0!</v>
      </c>
      <c r="K4" s="39" t="e">
        <f t="shared" ref="K4:K12" si="3">(J4*(D$12-E$4)+(1-J4)*(E$6))*G4</f>
        <v>#DIV/0!</v>
      </c>
      <c r="L4" s="39" t="e">
        <f t="shared" ref="L4:L12" si="4">(J4*E$8+(1-J4)*(E$6))*G4</f>
        <v>#DIV/0!</v>
      </c>
      <c r="M4" s="39" t="e">
        <f t="shared" ref="M4:M12" si="5">(J4*E$10+(1-J4)*(-E$4))*G4</f>
        <v>#DIV/0!</v>
      </c>
      <c r="N4" s="39" t="e">
        <f t="shared" ref="N4:N12" si="6">(J4*($D$12-$D$4-$D$5-$D$6-$E$4)+(1-J4)*(($D$5+$D$6)*0.16-$E$4))*G4</f>
        <v>#DIV/0!</v>
      </c>
      <c r="O4" s="41" t="e">
        <f t="shared" ref="O4:O12" si="7">H4/G4</f>
        <v>#DIV/0!</v>
      </c>
      <c r="P4" s="42">
        <f t="shared" ref="P4:P12" si="8">G4*E$12</f>
        <v>0</v>
      </c>
      <c r="Q4" s="42">
        <f t="shared" ref="Q4:Q12" si="9">P4/10</f>
        <v>0</v>
      </c>
      <c r="R4" s="45" t="e">
        <f t="shared" ref="R4:R12" si="10">N4+Q4</f>
        <v>#DIV/0!</v>
      </c>
      <c r="S4" s="45" t="e">
        <f t="shared" ref="S4:S12" si="11">R4/$Y$39</f>
        <v>#DIV/0!</v>
      </c>
      <c r="T4" s="41" t="e">
        <f t="shared" ref="T4:T12" si="12">Q4+M4</f>
        <v>#DIV/0!</v>
      </c>
      <c r="U4" s="41" t="e">
        <f t="shared" ref="U4:U12" si="13">(T4+V4)/2</f>
        <v>#DIV/0!</v>
      </c>
      <c r="V4" s="47" t="e">
        <f t="shared" ref="V4:V12" si="14">Q4+K4</f>
        <v>#DIV/0!</v>
      </c>
      <c r="W4" s="23"/>
      <c r="X4" s="202"/>
      <c r="Y4" s="197"/>
      <c r="Z4" s="198"/>
    </row>
    <row r="5" spans="1:26" ht="15.75">
      <c r="A5" s="25">
        <v>5</v>
      </c>
      <c r="B5" s="29" t="s">
        <v>27</v>
      </c>
      <c r="C5" s="28">
        <f>E4*200*0.75</f>
        <v>2250</v>
      </c>
      <c r="D5" s="30">
        <f t="shared" si="0"/>
        <v>0.1125</v>
      </c>
      <c r="E5" s="2" t="s">
        <v>28</v>
      </c>
      <c r="F5" s="4"/>
      <c r="G5" s="49"/>
      <c r="H5" s="34"/>
      <c r="I5" s="36">
        <f t="shared" si="1"/>
        <v>0</v>
      </c>
      <c r="J5" s="37" t="e">
        <f t="shared" si="2"/>
        <v>#DIV/0!</v>
      </c>
      <c r="K5" s="39" t="e">
        <f t="shared" si="3"/>
        <v>#DIV/0!</v>
      </c>
      <c r="L5" s="39" t="e">
        <f t="shared" si="4"/>
        <v>#DIV/0!</v>
      </c>
      <c r="M5" s="39" t="e">
        <f t="shared" si="5"/>
        <v>#DIV/0!</v>
      </c>
      <c r="N5" s="39" t="e">
        <f t="shared" si="6"/>
        <v>#DIV/0!</v>
      </c>
      <c r="O5" s="41" t="e">
        <f t="shared" si="7"/>
        <v>#DIV/0!</v>
      </c>
      <c r="P5" s="42">
        <f t="shared" si="8"/>
        <v>0</v>
      </c>
      <c r="Q5" s="42">
        <f t="shared" si="9"/>
        <v>0</v>
      </c>
      <c r="R5" s="45" t="e">
        <f t="shared" si="10"/>
        <v>#DIV/0!</v>
      </c>
      <c r="S5" s="45" t="e">
        <f t="shared" si="11"/>
        <v>#DIV/0!</v>
      </c>
      <c r="T5" s="41" t="e">
        <f t="shared" si="12"/>
        <v>#DIV/0!</v>
      </c>
      <c r="U5" s="41" t="e">
        <f t="shared" si="13"/>
        <v>#DIV/0!</v>
      </c>
      <c r="V5" s="47" t="e">
        <f t="shared" si="14"/>
        <v>#DIV/0!</v>
      </c>
      <c r="W5" s="23"/>
      <c r="X5" s="203"/>
      <c r="Y5" s="199"/>
      <c r="Z5" s="200"/>
    </row>
    <row r="6" spans="1:26" ht="15.75">
      <c r="A6" s="25">
        <v>15</v>
      </c>
      <c r="B6" s="29" t="s">
        <v>27</v>
      </c>
      <c r="C6" s="28">
        <f>E4*100*0.75</f>
        <v>1125</v>
      </c>
      <c r="D6" s="30">
        <f t="shared" si="0"/>
        <v>0.16875000000000001</v>
      </c>
      <c r="E6" s="51">
        <f>(D4+D5+D6)*0.16-E4</f>
        <v>-14.865</v>
      </c>
      <c r="F6" s="4"/>
      <c r="G6" s="52"/>
      <c r="H6" s="34"/>
      <c r="I6" s="36">
        <f t="shared" si="1"/>
        <v>0</v>
      </c>
      <c r="J6" s="37" t="e">
        <f t="shared" si="2"/>
        <v>#DIV/0!</v>
      </c>
      <c r="K6" s="39" t="e">
        <f t="shared" si="3"/>
        <v>#DIV/0!</v>
      </c>
      <c r="L6" s="39" t="e">
        <f t="shared" si="4"/>
        <v>#DIV/0!</v>
      </c>
      <c r="M6" s="39" t="e">
        <f t="shared" si="5"/>
        <v>#DIV/0!</v>
      </c>
      <c r="N6" s="39" t="e">
        <f t="shared" si="6"/>
        <v>#DIV/0!</v>
      </c>
      <c r="O6" s="41" t="e">
        <f t="shared" si="7"/>
        <v>#DIV/0!</v>
      </c>
      <c r="P6" s="42">
        <f t="shared" si="8"/>
        <v>0</v>
      </c>
      <c r="Q6" s="42">
        <f t="shared" si="9"/>
        <v>0</v>
      </c>
      <c r="R6" s="45" t="e">
        <f t="shared" si="10"/>
        <v>#DIV/0!</v>
      </c>
      <c r="S6" s="45" t="e">
        <f t="shared" si="11"/>
        <v>#DIV/0!</v>
      </c>
      <c r="T6" s="41" t="e">
        <f t="shared" si="12"/>
        <v>#DIV/0!</v>
      </c>
      <c r="U6" s="41" t="e">
        <f t="shared" si="13"/>
        <v>#DIV/0!</v>
      </c>
      <c r="V6" s="47" t="e">
        <f t="shared" si="14"/>
        <v>#DIV/0!</v>
      </c>
      <c r="W6" s="23"/>
      <c r="X6" s="23"/>
      <c r="Y6" s="23"/>
      <c r="Z6" s="23"/>
    </row>
    <row r="7" spans="1:26" ht="15.75">
      <c r="A7" s="25">
        <v>100</v>
      </c>
      <c r="B7" s="29" t="s">
        <v>27</v>
      </c>
      <c r="C7" s="28">
        <f>E4*20</f>
        <v>300</v>
      </c>
      <c r="D7" s="30">
        <f t="shared" si="0"/>
        <v>0.3</v>
      </c>
      <c r="E7" s="2" t="s">
        <v>29</v>
      </c>
      <c r="F7" s="4"/>
      <c r="G7" s="32"/>
      <c r="H7" s="34"/>
      <c r="I7" s="36">
        <f t="shared" si="1"/>
        <v>0</v>
      </c>
      <c r="J7" s="37" t="e">
        <f t="shared" si="2"/>
        <v>#DIV/0!</v>
      </c>
      <c r="K7" s="39" t="e">
        <f t="shared" si="3"/>
        <v>#DIV/0!</v>
      </c>
      <c r="L7" s="39" t="e">
        <f t="shared" si="4"/>
        <v>#DIV/0!</v>
      </c>
      <c r="M7" s="39" t="e">
        <f t="shared" si="5"/>
        <v>#DIV/0!</v>
      </c>
      <c r="N7" s="39" t="e">
        <f t="shared" si="6"/>
        <v>#DIV/0!</v>
      </c>
      <c r="O7" s="41" t="e">
        <f t="shared" si="7"/>
        <v>#DIV/0!</v>
      </c>
      <c r="P7" s="42">
        <f t="shared" si="8"/>
        <v>0</v>
      </c>
      <c r="Q7" s="42">
        <f t="shared" si="9"/>
        <v>0</v>
      </c>
      <c r="R7" s="45" t="e">
        <f t="shared" si="10"/>
        <v>#DIV/0!</v>
      </c>
      <c r="S7" s="45" t="e">
        <f t="shared" si="11"/>
        <v>#DIV/0!</v>
      </c>
      <c r="T7" s="41" t="e">
        <f t="shared" si="12"/>
        <v>#DIV/0!</v>
      </c>
      <c r="U7" s="41" t="e">
        <f t="shared" si="13"/>
        <v>#DIV/0!</v>
      </c>
      <c r="V7" s="47" t="e">
        <f t="shared" si="14"/>
        <v>#DIV/0!</v>
      </c>
      <c r="W7" s="23"/>
      <c r="X7" s="214" t="s">
        <v>30</v>
      </c>
      <c r="Y7" s="195" t="s">
        <v>31</v>
      </c>
      <c r="Z7" s="219"/>
    </row>
    <row r="8" spans="1:26" ht="15.75">
      <c r="A8" s="25">
        <v>500</v>
      </c>
      <c r="B8" s="29" t="s">
        <v>27</v>
      </c>
      <c r="C8" s="28">
        <f>E4*8</f>
        <v>120</v>
      </c>
      <c r="D8" s="30">
        <f t="shared" si="0"/>
        <v>0.6</v>
      </c>
      <c r="E8" s="51">
        <f>(D4+D5+D6)*0.16+D12-D4-D5-D6-E4</f>
        <v>26.759999999999998</v>
      </c>
      <c r="F8" s="4"/>
      <c r="G8" s="52"/>
      <c r="H8" s="56"/>
      <c r="I8" s="36">
        <f t="shared" si="1"/>
        <v>0</v>
      </c>
      <c r="J8" s="37" t="e">
        <f t="shared" si="2"/>
        <v>#DIV/0!</v>
      </c>
      <c r="K8" s="39" t="e">
        <f t="shared" si="3"/>
        <v>#DIV/0!</v>
      </c>
      <c r="L8" s="39" t="e">
        <f t="shared" si="4"/>
        <v>#DIV/0!</v>
      </c>
      <c r="M8" s="39" t="e">
        <f t="shared" si="5"/>
        <v>#DIV/0!</v>
      </c>
      <c r="N8" s="39" t="e">
        <f t="shared" si="6"/>
        <v>#DIV/0!</v>
      </c>
      <c r="O8" s="41" t="e">
        <f t="shared" si="7"/>
        <v>#DIV/0!</v>
      </c>
      <c r="P8" s="42">
        <f t="shared" si="8"/>
        <v>0</v>
      </c>
      <c r="Q8" s="42">
        <f t="shared" si="9"/>
        <v>0</v>
      </c>
      <c r="R8" s="45" t="e">
        <f t="shared" si="10"/>
        <v>#DIV/0!</v>
      </c>
      <c r="S8" s="45" t="e">
        <f t="shared" si="11"/>
        <v>#DIV/0!</v>
      </c>
      <c r="T8" s="41" t="e">
        <f t="shared" si="12"/>
        <v>#DIV/0!</v>
      </c>
      <c r="U8" s="41" t="e">
        <f t="shared" si="13"/>
        <v>#DIV/0!</v>
      </c>
      <c r="V8" s="47" t="e">
        <f t="shared" si="14"/>
        <v>#DIV/0!</v>
      </c>
      <c r="W8" s="23"/>
      <c r="X8" s="202"/>
      <c r="Y8" s="197"/>
      <c r="Z8" s="207"/>
    </row>
    <row r="9" spans="1:26" ht="15.75">
      <c r="A9" s="25">
        <v>7504</v>
      </c>
      <c r="B9" s="29" t="s">
        <v>27</v>
      </c>
      <c r="C9" s="28">
        <f>E4*6</f>
        <v>90</v>
      </c>
      <c r="D9" s="30">
        <f t="shared" si="0"/>
        <v>6.7535999999999996</v>
      </c>
      <c r="E9" s="2" t="s">
        <v>32</v>
      </c>
      <c r="F9" s="4"/>
      <c r="G9" s="32"/>
      <c r="H9" s="34"/>
      <c r="I9" s="36">
        <f t="shared" si="1"/>
        <v>0</v>
      </c>
      <c r="J9" s="37" t="e">
        <f t="shared" si="2"/>
        <v>#DIV/0!</v>
      </c>
      <c r="K9" s="39" t="e">
        <f t="shared" si="3"/>
        <v>#DIV/0!</v>
      </c>
      <c r="L9" s="39" t="e">
        <f t="shared" si="4"/>
        <v>#DIV/0!</v>
      </c>
      <c r="M9" s="39" t="e">
        <f t="shared" si="5"/>
        <v>#DIV/0!</v>
      </c>
      <c r="N9" s="39" t="e">
        <f t="shared" si="6"/>
        <v>#DIV/0!</v>
      </c>
      <c r="O9" s="41" t="e">
        <f t="shared" si="7"/>
        <v>#DIV/0!</v>
      </c>
      <c r="P9" s="42">
        <f t="shared" si="8"/>
        <v>0</v>
      </c>
      <c r="Q9" s="42">
        <f t="shared" si="9"/>
        <v>0</v>
      </c>
      <c r="R9" s="45" t="e">
        <f t="shared" si="10"/>
        <v>#DIV/0!</v>
      </c>
      <c r="S9" s="45" t="e">
        <f t="shared" si="11"/>
        <v>#DIV/0!</v>
      </c>
      <c r="T9" s="41" t="e">
        <f t="shared" si="12"/>
        <v>#DIV/0!</v>
      </c>
      <c r="U9" s="41" t="e">
        <f t="shared" si="13"/>
        <v>#DIV/0!</v>
      </c>
      <c r="V9" s="47" t="e">
        <f t="shared" si="14"/>
        <v>#DIV/0!</v>
      </c>
      <c r="W9" s="23"/>
      <c r="X9" s="202"/>
      <c r="Y9" s="197"/>
      <c r="Z9" s="207"/>
    </row>
    <row r="10" spans="1:26" ht="15.75">
      <c r="A10" s="25">
        <v>21364</v>
      </c>
      <c r="B10" s="29" t="s">
        <v>27</v>
      </c>
      <c r="C10" s="28">
        <f>E4*4</f>
        <v>60</v>
      </c>
      <c r="D10" s="30">
        <f t="shared" si="0"/>
        <v>12.8184</v>
      </c>
      <c r="E10" s="51">
        <f>D12-D4-D5-D6-E4</f>
        <v>26.625</v>
      </c>
      <c r="F10" s="4"/>
      <c r="G10" s="52"/>
      <c r="H10" s="34"/>
      <c r="I10" s="57">
        <f t="shared" si="1"/>
        <v>0</v>
      </c>
      <c r="J10" s="58" t="e">
        <f t="shared" si="2"/>
        <v>#DIV/0!</v>
      </c>
      <c r="K10" s="39" t="e">
        <f t="shared" si="3"/>
        <v>#DIV/0!</v>
      </c>
      <c r="L10" s="39" t="e">
        <f t="shared" si="4"/>
        <v>#DIV/0!</v>
      </c>
      <c r="M10" s="39" t="e">
        <f t="shared" si="5"/>
        <v>#DIV/0!</v>
      </c>
      <c r="N10" s="39" t="e">
        <f t="shared" si="6"/>
        <v>#DIV/0!</v>
      </c>
      <c r="O10" s="41" t="e">
        <f t="shared" si="7"/>
        <v>#DIV/0!</v>
      </c>
      <c r="P10" s="42">
        <f t="shared" si="8"/>
        <v>0</v>
      </c>
      <c r="Q10" s="42">
        <f t="shared" si="9"/>
        <v>0</v>
      </c>
      <c r="R10" s="45" t="e">
        <f t="shared" si="10"/>
        <v>#DIV/0!</v>
      </c>
      <c r="S10" s="45" t="e">
        <f t="shared" si="11"/>
        <v>#DIV/0!</v>
      </c>
      <c r="T10" s="59" t="e">
        <f t="shared" si="12"/>
        <v>#DIV/0!</v>
      </c>
      <c r="U10" s="59" t="e">
        <f t="shared" si="13"/>
        <v>#DIV/0!</v>
      </c>
      <c r="V10" s="60" t="e">
        <f t="shared" si="14"/>
        <v>#DIV/0!</v>
      </c>
      <c r="W10" s="23"/>
      <c r="X10" s="202"/>
      <c r="Y10" s="197"/>
      <c r="Z10" s="207"/>
    </row>
    <row r="11" spans="1:26" ht="15.75">
      <c r="A11" s="61">
        <v>70510</v>
      </c>
      <c r="B11" s="65" t="s">
        <v>27</v>
      </c>
      <c r="C11" s="67">
        <f>E4*2</f>
        <v>30</v>
      </c>
      <c r="D11" s="68">
        <f t="shared" si="0"/>
        <v>21.152999999999999</v>
      </c>
      <c r="E11" s="69" t="s">
        <v>33</v>
      </c>
      <c r="F11" s="4"/>
      <c r="G11" s="32"/>
      <c r="H11" s="34"/>
      <c r="I11" s="57">
        <f t="shared" si="1"/>
        <v>0</v>
      </c>
      <c r="J11" s="58" t="e">
        <f t="shared" si="2"/>
        <v>#DIV/0!</v>
      </c>
      <c r="K11" s="39" t="e">
        <f t="shared" si="3"/>
        <v>#DIV/0!</v>
      </c>
      <c r="L11" s="39" t="e">
        <f t="shared" si="4"/>
        <v>#DIV/0!</v>
      </c>
      <c r="M11" s="39" t="e">
        <f t="shared" si="5"/>
        <v>#DIV/0!</v>
      </c>
      <c r="N11" s="39" t="e">
        <f t="shared" si="6"/>
        <v>#DIV/0!</v>
      </c>
      <c r="O11" s="41" t="e">
        <f t="shared" si="7"/>
        <v>#DIV/0!</v>
      </c>
      <c r="P11" s="42">
        <f t="shared" si="8"/>
        <v>0</v>
      </c>
      <c r="Q11" s="42">
        <f t="shared" si="9"/>
        <v>0</v>
      </c>
      <c r="R11" s="45" t="e">
        <f t="shared" si="10"/>
        <v>#DIV/0!</v>
      </c>
      <c r="S11" s="45" t="e">
        <f t="shared" si="11"/>
        <v>#DIV/0!</v>
      </c>
      <c r="T11" s="59" t="e">
        <f t="shared" si="12"/>
        <v>#DIV/0!</v>
      </c>
      <c r="U11" s="59" t="e">
        <f t="shared" si="13"/>
        <v>#DIV/0!</v>
      </c>
      <c r="V11" s="60" t="e">
        <f t="shared" si="14"/>
        <v>#DIV/0!</v>
      </c>
      <c r="W11" s="23"/>
      <c r="X11" s="202"/>
      <c r="Y11" s="197"/>
      <c r="Z11" s="207"/>
    </row>
    <row r="12" spans="1:26" ht="15.75">
      <c r="A12" s="217" t="s">
        <v>35</v>
      </c>
      <c r="B12" s="218"/>
      <c r="C12" s="218"/>
      <c r="D12" s="74">
        <f>SUM(D4:D11)</f>
        <v>42.46875</v>
      </c>
      <c r="E12" s="77">
        <f>12.5/500*15</f>
        <v>0.375</v>
      </c>
      <c r="F12" s="4"/>
      <c r="G12" s="75"/>
      <c r="H12" s="80"/>
      <c r="I12" s="82">
        <f t="shared" si="1"/>
        <v>0</v>
      </c>
      <c r="J12" s="83" t="e">
        <f t="shared" si="2"/>
        <v>#DIV/0!</v>
      </c>
      <c r="K12" s="39" t="e">
        <f t="shared" si="3"/>
        <v>#DIV/0!</v>
      </c>
      <c r="L12" s="39" t="e">
        <f t="shared" si="4"/>
        <v>#DIV/0!</v>
      </c>
      <c r="M12" s="39" t="e">
        <f t="shared" si="5"/>
        <v>#DIV/0!</v>
      </c>
      <c r="N12" s="39" t="e">
        <f t="shared" si="6"/>
        <v>#DIV/0!</v>
      </c>
      <c r="O12" s="41" t="e">
        <f t="shared" si="7"/>
        <v>#DIV/0!</v>
      </c>
      <c r="P12" s="42">
        <f t="shared" si="8"/>
        <v>0</v>
      </c>
      <c r="Q12" s="42">
        <f t="shared" si="9"/>
        <v>0</v>
      </c>
      <c r="R12" s="45" t="e">
        <f t="shared" si="10"/>
        <v>#DIV/0!</v>
      </c>
      <c r="S12" s="45" t="e">
        <f t="shared" si="11"/>
        <v>#DIV/0!</v>
      </c>
      <c r="T12" s="84" t="e">
        <f t="shared" si="12"/>
        <v>#DIV/0!</v>
      </c>
      <c r="U12" s="84" t="e">
        <f t="shared" si="13"/>
        <v>#DIV/0!</v>
      </c>
      <c r="V12" s="86" t="e">
        <f t="shared" si="14"/>
        <v>#DIV/0!</v>
      </c>
      <c r="W12" s="23"/>
      <c r="X12" s="202"/>
      <c r="Y12" s="197"/>
      <c r="Z12" s="207"/>
    </row>
    <row r="13" spans="1:26">
      <c r="A13" s="85"/>
      <c r="B13" s="85"/>
      <c r="C13" s="23"/>
      <c r="D13" s="23"/>
      <c r="E13" s="23"/>
      <c r="F13" s="4"/>
      <c r="G13" s="100"/>
      <c r="H13" s="100"/>
      <c r="I13" s="101"/>
      <c r="J13" s="102"/>
      <c r="K13" s="92"/>
      <c r="L13" s="92"/>
      <c r="M13" s="92"/>
      <c r="N13" s="92"/>
      <c r="O13" s="92"/>
      <c r="P13" s="92"/>
      <c r="Q13" s="92"/>
      <c r="R13" s="94"/>
      <c r="S13" s="94"/>
      <c r="T13" s="92"/>
      <c r="U13" s="92"/>
      <c r="V13" s="92"/>
      <c r="W13" s="23"/>
      <c r="X13" s="202"/>
      <c r="Y13" s="197"/>
      <c r="Z13" s="207"/>
    </row>
    <row r="14" spans="1:26" ht="15.75">
      <c r="A14" s="212" t="s">
        <v>2</v>
      </c>
      <c r="B14" s="213"/>
      <c r="C14" s="2" t="s">
        <v>3</v>
      </c>
      <c r="D14" s="2" t="s">
        <v>4</v>
      </c>
      <c r="E14" s="3" t="s">
        <v>5</v>
      </c>
      <c r="F14" s="4"/>
      <c r="G14" s="6" t="s">
        <v>39</v>
      </c>
      <c r="H14" s="10" t="s">
        <v>7</v>
      </c>
      <c r="I14" s="11" t="s">
        <v>8</v>
      </c>
      <c r="J14" s="12" t="s">
        <v>9</v>
      </c>
      <c r="K14" s="13" t="s">
        <v>10</v>
      </c>
      <c r="L14" s="13" t="s">
        <v>11</v>
      </c>
      <c r="M14" s="13" t="s">
        <v>12</v>
      </c>
      <c r="N14" s="13" t="s">
        <v>13</v>
      </c>
      <c r="O14" s="13" t="s">
        <v>14</v>
      </c>
      <c r="P14" s="13" t="s">
        <v>15</v>
      </c>
      <c r="Q14" s="13" t="s">
        <v>16</v>
      </c>
      <c r="R14" s="17" t="s">
        <v>17</v>
      </c>
      <c r="S14" s="17" t="s">
        <v>21</v>
      </c>
      <c r="T14" s="19" t="s">
        <v>20</v>
      </c>
      <c r="U14" s="21" t="s">
        <v>22</v>
      </c>
      <c r="V14" s="19" t="s">
        <v>23</v>
      </c>
      <c r="W14" s="23"/>
    </row>
    <row r="15" spans="1:26" ht="15.75">
      <c r="A15" s="25">
        <v>2</v>
      </c>
      <c r="B15" s="29" t="s">
        <v>27</v>
      </c>
      <c r="C15" s="28">
        <f>E15*2500*0.75</f>
        <v>93750</v>
      </c>
      <c r="D15" s="30">
        <f t="shared" ref="D15:D22" si="15">C15*A15/100000</f>
        <v>1.875</v>
      </c>
      <c r="E15" s="31">
        <v>50</v>
      </c>
      <c r="F15" s="4"/>
      <c r="G15" s="32"/>
      <c r="H15" s="34"/>
      <c r="I15" s="36">
        <f t="shared" ref="I15:I23" si="16">(H15+G15*500)/1500</f>
        <v>0</v>
      </c>
      <c r="J15" s="37" t="e">
        <f t="shared" ref="J15:J23" si="17">I15/G15</f>
        <v>#DIV/0!</v>
      </c>
      <c r="K15" s="39" t="e">
        <f t="shared" ref="K15:K23" si="18">(J15*(D$23-E$15)+(1-J15)*(E$17))*G15</f>
        <v>#DIV/0!</v>
      </c>
      <c r="L15" s="39" t="e">
        <f t="shared" ref="L15:L23" si="19">(J15*E$19+(1-J15)*(E$17))*G15</f>
        <v>#DIV/0!</v>
      </c>
      <c r="M15" s="39" t="e">
        <f t="shared" ref="M15:M23" si="20">(J15*E$21+(1-J15)*(-E$15))*G15</f>
        <v>#DIV/0!</v>
      </c>
      <c r="N15" s="39" t="e">
        <f t="shared" ref="N15:N23" si="21">(J15*($D$23-$D$15-$D$16-$D$17-$E$15)+(1-J15)*(($D$16+$D$17)*0.16-$E$15))*G15</f>
        <v>#DIV/0!</v>
      </c>
      <c r="O15" s="41" t="e">
        <f t="shared" ref="O15:O23" si="22">H15/G15</f>
        <v>#DIV/0!</v>
      </c>
      <c r="P15" s="42">
        <f t="shared" ref="P15:P23" si="23">G15*E$23</f>
        <v>0</v>
      </c>
      <c r="Q15" s="42">
        <f t="shared" ref="Q15:Q23" si="24">P15/10</f>
        <v>0</v>
      </c>
      <c r="R15" s="45" t="e">
        <f t="shared" ref="R15:R23" si="25">N15+Q15</f>
        <v>#DIV/0!</v>
      </c>
      <c r="S15" s="45" t="e">
        <f t="shared" ref="S15:S23" si="26">R15/$Y$39</f>
        <v>#DIV/0!</v>
      </c>
      <c r="T15" s="41" t="e">
        <f t="shared" ref="T15:T23" si="27">Q15+M15</f>
        <v>#DIV/0!</v>
      </c>
      <c r="U15" s="41" t="e">
        <f t="shared" ref="U15:U23" si="28">(T15+V15)/2</f>
        <v>#DIV/0!</v>
      </c>
      <c r="V15" s="47" t="e">
        <f t="shared" ref="V15:V23" si="29">Q15+K15</f>
        <v>#DIV/0!</v>
      </c>
      <c r="W15" s="23"/>
      <c r="X15" s="206" t="s">
        <v>41</v>
      </c>
      <c r="Y15" s="207"/>
      <c r="Z15" s="207"/>
    </row>
    <row r="16" spans="1:26" ht="15.75">
      <c r="A16" s="25">
        <v>5</v>
      </c>
      <c r="B16" s="29" t="s">
        <v>27</v>
      </c>
      <c r="C16" s="28">
        <f>E15*200*0.75</f>
        <v>7500</v>
      </c>
      <c r="D16" s="30">
        <f t="shared" si="15"/>
        <v>0.375</v>
      </c>
      <c r="E16" s="2" t="s">
        <v>28</v>
      </c>
      <c r="F16" s="4"/>
      <c r="G16" s="49"/>
      <c r="H16" s="34"/>
      <c r="I16" s="36">
        <f t="shared" si="16"/>
        <v>0</v>
      </c>
      <c r="J16" s="37" t="e">
        <f t="shared" si="17"/>
        <v>#DIV/0!</v>
      </c>
      <c r="K16" s="39" t="e">
        <f t="shared" si="18"/>
        <v>#DIV/0!</v>
      </c>
      <c r="L16" s="39" t="e">
        <f t="shared" si="19"/>
        <v>#DIV/0!</v>
      </c>
      <c r="M16" s="39" t="e">
        <f t="shared" si="20"/>
        <v>#DIV/0!</v>
      </c>
      <c r="N16" s="39" t="e">
        <f t="shared" si="21"/>
        <v>#DIV/0!</v>
      </c>
      <c r="O16" s="41" t="e">
        <f t="shared" si="22"/>
        <v>#DIV/0!</v>
      </c>
      <c r="P16" s="42">
        <f t="shared" si="23"/>
        <v>0</v>
      </c>
      <c r="Q16" s="42">
        <f t="shared" si="24"/>
        <v>0</v>
      </c>
      <c r="R16" s="45" t="e">
        <f t="shared" si="25"/>
        <v>#DIV/0!</v>
      </c>
      <c r="S16" s="45" t="e">
        <f t="shared" si="26"/>
        <v>#DIV/0!</v>
      </c>
      <c r="T16" s="41" t="e">
        <f t="shared" si="27"/>
        <v>#DIV/0!</v>
      </c>
      <c r="U16" s="41" t="e">
        <f t="shared" si="28"/>
        <v>#DIV/0!</v>
      </c>
      <c r="V16" s="47" t="e">
        <f t="shared" si="29"/>
        <v>#DIV/0!</v>
      </c>
      <c r="W16" s="23"/>
      <c r="X16" s="207"/>
      <c r="Y16" s="207"/>
      <c r="Z16" s="207"/>
    </row>
    <row r="17" spans="1:26" ht="15.75">
      <c r="A17" s="25">
        <v>15</v>
      </c>
      <c r="B17" s="29" t="s">
        <v>27</v>
      </c>
      <c r="C17" s="28">
        <f>E15*100*0.75</f>
        <v>3750</v>
      </c>
      <c r="D17" s="30">
        <f t="shared" si="15"/>
        <v>0.5625</v>
      </c>
      <c r="E17" s="51">
        <f>(D15+D16+D17)*0.16-E15</f>
        <v>-49.55</v>
      </c>
      <c r="F17" s="4"/>
      <c r="G17" s="32"/>
      <c r="H17" s="34"/>
      <c r="I17" s="36">
        <f t="shared" si="16"/>
        <v>0</v>
      </c>
      <c r="J17" s="37" t="e">
        <f t="shared" si="17"/>
        <v>#DIV/0!</v>
      </c>
      <c r="K17" s="39" t="e">
        <f t="shared" si="18"/>
        <v>#DIV/0!</v>
      </c>
      <c r="L17" s="39" t="e">
        <f t="shared" si="19"/>
        <v>#DIV/0!</v>
      </c>
      <c r="M17" s="39" t="e">
        <f t="shared" si="20"/>
        <v>#DIV/0!</v>
      </c>
      <c r="N17" s="39" t="e">
        <f t="shared" si="21"/>
        <v>#DIV/0!</v>
      </c>
      <c r="O17" s="41" t="e">
        <f t="shared" si="22"/>
        <v>#DIV/0!</v>
      </c>
      <c r="P17" s="42">
        <f t="shared" si="23"/>
        <v>0</v>
      </c>
      <c r="Q17" s="42">
        <f t="shared" si="24"/>
        <v>0</v>
      </c>
      <c r="R17" s="45" t="e">
        <f t="shared" si="25"/>
        <v>#DIV/0!</v>
      </c>
      <c r="S17" s="45" t="e">
        <f t="shared" si="26"/>
        <v>#DIV/0!</v>
      </c>
      <c r="T17" s="41" t="e">
        <f t="shared" si="27"/>
        <v>#DIV/0!</v>
      </c>
      <c r="U17" s="41" t="e">
        <f t="shared" si="28"/>
        <v>#DIV/0!</v>
      </c>
      <c r="V17" s="47" t="e">
        <f t="shared" si="29"/>
        <v>#DIV/0!</v>
      </c>
      <c r="W17" s="23"/>
      <c r="X17" s="207"/>
      <c r="Y17" s="207"/>
      <c r="Z17" s="207"/>
    </row>
    <row r="18" spans="1:26" ht="15.75">
      <c r="A18" s="25">
        <v>100</v>
      </c>
      <c r="B18" s="29" t="s">
        <v>27</v>
      </c>
      <c r="C18" s="28">
        <f>E15*20</f>
        <v>1000</v>
      </c>
      <c r="D18" s="30">
        <f t="shared" si="15"/>
        <v>1</v>
      </c>
      <c r="E18" s="2" t="s">
        <v>29</v>
      </c>
      <c r="F18" s="4"/>
      <c r="G18" s="32"/>
      <c r="H18" s="34"/>
      <c r="I18" s="36">
        <f t="shared" si="16"/>
        <v>0</v>
      </c>
      <c r="J18" s="37" t="e">
        <f t="shared" si="17"/>
        <v>#DIV/0!</v>
      </c>
      <c r="K18" s="39" t="e">
        <f t="shared" si="18"/>
        <v>#DIV/0!</v>
      </c>
      <c r="L18" s="39" t="e">
        <f t="shared" si="19"/>
        <v>#DIV/0!</v>
      </c>
      <c r="M18" s="39" t="e">
        <f t="shared" si="20"/>
        <v>#DIV/0!</v>
      </c>
      <c r="N18" s="39" t="e">
        <f t="shared" si="21"/>
        <v>#DIV/0!</v>
      </c>
      <c r="O18" s="41" t="e">
        <f t="shared" si="22"/>
        <v>#DIV/0!</v>
      </c>
      <c r="P18" s="42">
        <f t="shared" si="23"/>
        <v>0</v>
      </c>
      <c r="Q18" s="42">
        <f t="shared" si="24"/>
        <v>0</v>
      </c>
      <c r="R18" s="45" t="e">
        <f t="shared" si="25"/>
        <v>#DIV/0!</v>
      </c>
      <c r="S18" s="45" t="e">
        <f t="shared" si="26"/>
        <v>#DIV/0!</v>
      </c>
      <c r="T18" s="41" t="e">
        <f t="shared" si="27"/>
        <v>#DIV/0!</v>
      </c>
      <c r="U18" s="41" t="e">
        <f t="shared" si="28"/>
        <v>#DIV/0!</v>
      </c>
      <c r="V18" s="47" t="e">
        <f t="shared" si="29"/>
        <v>#DIV/0!</v>
      </c>
      <c r="W18" s="23"/>
      <c r="X18" s="207"/>
      <c r="Y18" s="207"/>
      <c r="Z18" s="207"/>
    </row>
    <row r="19" spans="1:26" ht="15.75">
      <c r="A19" s="25">
        <v>500</v>
      </c>
      <c r="B19" s="29" t="s">
        <v>27</v>
      </c>
      <c r="C19" s="28">
        <f>E15*8</f>
        <v>400</v>
      </c>
      <c r="D19" s="30">
        <f t="shared" si="15"/>
        <v>2</v>
      </c>
      <c r="E19" s="51">
        <f>(D15+D16+D17)*0.16+D23-D15-D16-D17-E15</f>
        <v>89.199999999999989</v>
      </c>
      <c r="F19" s="4"/>
      <c r="G19" s="32"/>
      <c r="H19" s="34"/>
      <c r="I19" s="36">
        <f t="shared" si="16"/>
        <v>0</v>
      </c>
      <c r="J19" s="37" t="e">
        <f t="shared" si="17"/>
        <v>#DIV/0!</v>
      </c>
      <c r="K19" s="39" t="e">
        <f t="shared" si="18"/>
        <v>#DIV/0!</v>
      </c>
      <c r="L19" s="39" t="e">
        <f t="shared" si="19"/>
        <v>#DIV/0!</v>
      </c>
      <c r="M19" s="39" t="e">
        <f t="shared" si="20"/>
        <v>#DIV/0!</v>
      </c>
      <c r="N19" s="39" t="e">
        <f t="shared" si="21"/>
        <v>#DIV/0!</v>
      </c>
      <c r="O19" s="41" t="e">
        <f t="shared" si="22"/>
        <v>#DIV/0!</v>
      </c>
      <c r="P19" s="42">
        <f t="shared" si="23"/>
        <v>0</v>
      </c>
      <c r="Q19" s="42">
        <f t="shared" si="24"/>
        <v>0</v>
      </c>
      <c r="R19" s="45" t="e">
        <f t="shared" si="25"/>
        <v>#DIV/0!</v>
      </c>
      <c r="S19" s="45" t="e">
        <f t="shared" si="26"/>
        <v>#DIV/0!</v>
      </c>
      <c r="T19" s="41" t="e">
        <f t="shared" si="27"/>
        <v>#DIV/0!</v>
      </c>
      <c r="U19" s="41" t="e">
        <f t="shared" si="28"/>
        <v>#DIV/0!</v>
      </c>
      <c r="V19" s="47" t="e">
        <f t="shared" si="29"/>
        <v>#DIV/0!</v>
      </c>
      <c r="W19" s="23"/>
      <c r="X19" s="207"/>
      <c r="Y19" s="207"/>
      <c r="Z19" s="207"/>
    </row>
    <row r="20" spans="1:26" ht="15.75">
      <c r="A20" s="25">
        <v>7504</v>
      </c>
      <c r="B20" s="29" t="s">
        <v>27</v>
      </c>
      <c r="C20" s="28">
        <f>E15*6</f>
        <v>300</v>
      </c>
      <c r="D20" s="30">
        <f t="shared" si="15"/>
        <v>22.512</v>
      </c>
      <c r="E20" s="2" t="s">
        <v>32</v>
      </c>
      <c r="F20" s="4"/>
      <c r="G20" s="32"/>
      <c r="H20" s="34"/>
      <c r="I20" s="36">
        <f t="shared" si="16"/>
        <v>0</v>
      </c>
      <c r="J20" s="37" t="e">
        <f t="shared" si="17"/>
        <v>#DIV/0!</v>
      </c>
      <c r="K20" s="39" t="e">
        <f t="shared" si="18"/>
        <v>#DIV/0!</v>
      </c>
      <c r="L20" s="39" t="e">
        <f t="shared" si="19"/>
        <v>#DIV/0!</v>
      </c>
      <c r="M20" s="39" t="e">
        <f t="shared" si="20"/>
        <v>#DIV/0!</v>
      </c>
      <c r="N20" s="39" t="e">
        <f t="shared" si="21"/>
        <v>#DIV/0!</v>
      </c>
      <c r="O20" s="41" t="e">
        <f t="shared" si="22"/>
        <v>#DIV/0!</v>
      </c>
      <c r="P20" s="42">
        <f t="shared" si="23"/>
        <v>0</v>
      </c>
      <c r="Q20" s="42">
        <f t="shared" si="24"/>
        <v>0</v>
      </c>
      <c r="R20" s="45" t="e">
        <f t="shared" si="25"/>
        <v>#DIV/0!</v>
      </c>
      <c r="S20" s="45" t="e">
        <f t="shared" si="26"/>
        <v>#DIV/0!</v>
      </c>
      <c r="T20" s="41" t="e">
        <f t="shared" si="27"/>
        <v>#DIV/0!</v>
      </c>
      <c r="U20" s="41" t="e">
        <f t="shared" si="28"/>
        <v>#DIV/0!</v>
      </c>
      <c r="V20" s="47" t="e">
        <f t="shared" si="29"/>
        <v>#DIV/0!</v>
      </c>
      <c r="W20" s="23"/>
      <c r="X20" s="207"/>
      <c r="Y20" s="207"/>
      <c r="Z20" s="207"/>
    </row>
    <row r="21" spans="1:26" ht="15.75">
      <c r="A21" s="25">
        <v>21364</v>
      </c>
      <c r="B21" s="29" t="s">
        <v>27</v>
      </c>
      <c r="C21" s="28">
        <f>E15*4</f>
        <v>200</v>
      </c>
      <c r="D21" s="30">
        <f t="shared" si="15"/>
        <v>42.728000000000002</v>
      </c>
      <c r="E21" s="51">
        <f>D23-D15-D16-D17-E15</f>
        <v>88.75</v>
      </c>
      <c r="F21" s="4"/>
      <c r="G21" s="32"/>
      <c r="H21" s="34"/>
      <c r="I21" s="57">
        <f t="shared" si="16"/>
        <v>0</v>
      </c>
      <c r="J21" s="58" t="e">
        <f t="shared" si="17"/>
        <v>#DIV/0!</v>
      </c>
      <c r="K21" s="109" t="e">
        <f t="shared" si="18"/>
        <v>#DIV/0!</v>
      </c>
      <c r="L21" s="109" t="e">
        <f t="shared" si="19"/>
        <v>#DIV/0!</v>
      </c>
      <c r="M21" s="109" t="e">
        <f t="shared" si="20"/>
        <v>#DIV/0!</v>
      </c>
      <c r="N21" s="39" t="e">
        <f t="shared" si="21"/>
        <v>#DIV/0!</v>
      </c>
      <c r="O21" s="41" t="e">
        <f t="shared" si="22"/>
        <v>#DIV/0!</v>
      </c>
      <c r="P21" s="110">
        <f t="shared" si="23"/>
        <v>0</v>
      </c>
      <c r="Q21" s="42">
        <f t="shared" si="24"/>
        <v>0</v>
      </c>
      <c r="R21" s="45" t="e">
        <f t="shared" si="25"/>
        <v>#DIV/0!</v>
      </c>
      <c r="S21" s="45" t="e">
        <f t="shared" si="26"/>
        <v>#DIV/0!</v>
      </c>
      <c r="T21" s="59" t="e">
        <f t="shared" si="27"/>
        <v>#DIV/0!</v>
      </c>
      <c r="U21" s="59" t="e">
        <f t="shared" si="28"/>
        <v>#DIV/0!</v>
      </c>
      <c r="V21" s="60" t="e">
        <f t="shared" si="29"/>
        <v>#DIV/0!</v>
      </c>
      <c r="W21" s="23"/>
    </row>
    <row r="22" spans="1:26" ht="15.75">
      <c r="A22" s="61">
        <v>70510</v>
      </c>
      <c r="B22" s="65" t="s">
        <v>27</v>
      </c>
      <c r="C22" s="67">
        <f>E15*2</f>
        <v>100</v>
      </c>
      <c r="D22" s="68">
        <f t="shared" si="15"/>
        <v>70.510000000000005</v>
      </c>
      <c r="E22" s="69" t="s">
        <v>33</v>
      </c>
      <c r="F22" s="4"/>
      <c r="G22" s="32"/>
      <c r="H22" s="34"/>
      <c r="I22" s="57">
        <f t="shared" si="16"/>
        <v>0</v>
      </c>
      <c r="J22" s="58" t="e">
        <f t="shared" si="17"/>
        <v>#DIV/0!</v>
      </c>
      <c r="K22" s="109" t="e">
        <f t="shared" si="18"/>
        <v>#DIV/0!</v>
      </c>
      <c r="L22" s="109" t="e">
        <f t="shared" si="19"/>
        <v>#DIV/0!</v>
      </c>
      <c r="M22" s="109" t="e">
        <f t="shared" si="20"/>
        <v>#DIV/0!</v>
      </c>
      <c r="N22" s="39" t="e">
        <f t="shared" si="21"/>
        <v>#DIV/0!</v>
      </c>
      <c r="O22" s="41" t="e">
        <f t="shared" si="22"/>
        <v>#DIV/0!</v>
      </c>
      <c r="P22" s="110">
        <f t="shared" si="23"/>
        <v>0</v>
      </c>
      <c r="Q22" s="42">
        <f t="shared" si="24"/>
        <v>0</v>
      </c>
      <c r="R22" s="45" t="e">
        <f t="shared" si="25"/>
        <v>#DIV/0!</v>
      </c>
      <c r="S22" s="45" t="e">
        <f t="shared" si="26"/>
        <v>#DIV/0!</v>
      </c>
      <c r="T22" s="59" t="e">
        <f t="shared" si="27"/>
        <v>#DIV/0!</v>
      </c>
      <c r="U22" s="59" t="e">
        <f t="shared" si="28"/>
        <v>#DIV/0!</v>
      </c>
      <c r="V22" s="60" t="e">
        <f t="shared" si="29"/>
        <v>#DIV/0!</v>
      </c>
      <c r="W22" s="23"/>
      <c r="X22" s="208" t="s">
        <v>43</v>
      </c>
      <c r="Y22" s="205"/>
      <c r="Z22" s="209"/>
    </row>
    <row r="23" spans="1:26" ht="15.75">
      <c r="A23" s="217" t="s">
        <v>35</v>
      </c>
      <c r="B23" s="218"/>
      <c r="C23" s="218"/>
      <c r="D23" s="74">
        <f>SUM(D15:D22)</f>
        <v>141.5625</v>
      </c>
      <c r="E23" s="77">
        <f>12.5/500*50</f>
        <v>1.25</v>
      </c>
      <c r="F23" s="4"/>
      <c r="G23" s="75"/>
      <c r="H23" s="80"/>
      <c r="I23" s="82">
        <f t="shared" si="16"/>
        <v>0</v>
      </c>
      <c r="J23" s="83" t="e">
        <f t="shared" si="17"/>
        <v>#DIV/0!</v>
      </c>
      <c r="K23" s="112" t="e">
        <f t="shared" si="18"/>
        <v>#DIV/0!</v>
      </c>
      <c r="L23" s="112" t="e">
        <f t="shared" si="19"/>
        <v>#DIV/0!</v>
      </c>
      <c r="M23" s="112" t="e">
        <f t="shared" si="20"/>
        <v>#DIV/0!</v>
      </c>
      <c r="N23" s="39" t="e">
        <f t="shared" si="21"/>
        <v>#DIV/0!</v>
      </c>
      <c r="O23" s="41" t="e">
        <f t="shared" si="22"/>
        <v>#DIV/0!</v>
      </c>
      <c r="P23" s="113">
        <f t="shared" si="23"/>
        <v>0</v>
      </c>
      <c r="Q23" s="42">
        <f t="shared" si="24"/>
        <v>0</v>
      </c>
      <c r="R23" s="45" t="e">
        <f t="shared" si="25"/>
        <v>#DIV/0!</v>
      </c>
      <c r="S23" s="45" t="e">
        <f t="shared" si="26"/>
        <v>#DIV/0!</v>
      </c>
      <c r="T23" s="84" t="e">
        <f t="shared" si="27"/>
        <v>#DIV/0!</v>
      </c>
      <c r="U23" s="84" t="e">
        <f t="shared" si="28"/>
        <v>#DIV/0!</v>
      </c>
      <c r="V23" s="86" t="e">
        <f t="shared" si="29"/>
        <v>#DIV/0!</v>
      </c>
      <c r="W23" s="23"/>
      <c r="X23" s="201" t="s">
        <v>10</v>
      </c>
      <c r="Y23" s="195" t="s">
        <v>44</v>
      </c>
      <c r="Z23" s="196"/>
    </row>
    <row r="24" spans="1:26">
      <c r="A24" s="4"/>
      <c r="B24" s="4"/>
      <c r="C24" s="4"/>
      <c r="D24" s="4"/>
      <c r="E24" s="4"/>
      <c r="F24" s="4"/>
      <c r="I24" s="116"/>
      <c r="J24" s="117"/>
      <c r="K24" s="94"/>
      <c r="L24" s="94"/>
      <c r="M24" s="94"/>
      <c r="N24" s="94"/>
      <c r="O24" s="94"/>
      <c r="P24" s="94"/>
      <c r="Q24" s="94"/>
      <c r="R24" s="94"/>
      <c r="S24" s="94"/>
      <c r="T24" s="118"/>
      <c r="U24" s="118"/>
      <c r="V24" s="118"/>
      <c r="W24" s="23"/>
      <c r="X24" s="203"/>
      <c r="Y24" s="199"/>
      <c r="Z24" s="200"/>
    </row>
    <row r="25" spans="1:26" ht="15.75">
      <c r="A25" s="212" t="s">
        <v>2</v>
      </c>
      <c r="B25" s="213"/>
      <c r="C25" s="2" t="s">
        <v>3</v>
      </c>
      <c r="D25" s="2" t="s">
        <v>4</v>
      </c>
      <c r="E25" s="3" t="s">
        <v>5</v>
      </c>
      <c r="F25" s="4"/>
      <c r="G25" s="120" t="s">
        <v>6</v>
      </c>
      <c r="H25" s="10" t="s">
        <v>7</v>
      </c>
      <c r="I25" s="121" t="s">
        <v>8</v>
      </c>
      <c r="J25" s="122" t="s">
        <v>9</v>
      </c>
      <c r="K25" s="21" t="s">
        <v>10</v>
      </c>
      <c r="L25" s="21" t="s">
        <v>11</v>
      </c>
      <c r="M25" s="21" t="s">
        <v>12</v>
      </c>
      <c r="N25" s="21" t="s">
        <v>13</v>
      </c>
      <c r="O25" s="21" t="s">
        <v>14</v>
      </c>
      <c r="P25" s="21" t="s">
        <v>15</v>
      </c>
      <c r="Q25" s="21" t="s">
        <v>16</v>
      </c>
      <c r="R25" s="17" t="s">
        <v>17</v>
      </c>
      <c r="S25" s="17" t="s">
        <v>21</v>
      </c>
      <c r="T25" s="19" t="s">
        <v>20</v>
      </c>
      <c r="U25" s="21" t="s">
        <v>22</v>
      </c>
      <c r="V25" s="19" t="s">
        <v>23</v>
      </c>
      <c r="W25" s="23"/>
      <c r="X25" s="201" t="s">
        <v>11</v>
      </c>
      <c r="Y25" s="195" t="s">
        <v>45</v>
      </c>
      <c r="Z25" s="196"/>
    </row>
    <row r="26" spans="1:26" ht="16.5" customHeight="1">
      <c r="A26" s="25">
        <v>2</v>
      </c>
      <c r="B26" s="29" t="s">
        <v>27</v>
      </c>
      <c r="C26" s="28">
        <f>E26*2500*0.75</f>
        <v>281250</v>
      </c>
      <c r="D26" s="30">
        <f t="shared" ref="D26:D33" si="30">C26*A26/100000</f>
        <v>5.625</v>
      </c>
      <c r="E26" s="31">
        <v>150</v>
      </c>
      <c r="F26" s="4"/>
      <c r="G26" s="32"/>
      <c r="H26" s="34"/>
      <c r="I26" s="57">
        <f t="shared" ref="I26:I34" si="31">(H26+G26*500)/1500</f>
        <v>0</v>
      </c>
      <c r="J26" s="58" t="e">
        <f t="shared" ref="J26:J34" si="32">I26/G26</f>
        <v>#DIV/0!</v>
      </c>
      <c r="K26" s="109" t="e">
        <f t="shared" ref="K26:K34" si="33">(J26*(D$34-E$26)+(1-J26)*(E$28))*G26</f>
        <v>#DIV/0!</v>
      </c>
      <c r="L26" s="109" t="e">
        <f t="shared" ref="L26:L34" si="34">(J26*E$30+(1-J26)*(E$28))*G26</f>
        <v>#DIV/0!</v>
      </c>
      <c r="M26" s="109" t="e">
        <f t="shared" ref="M26:M34" si="35">(J26*E$32+(1-J26)*(-E$26))*G26</f>
        <v>#DIV/0!</v>
      </c>
      <c r="N26" s="109" t="e">
        <f t="shared" ref="N26:N34" si="36">(J26*($D$34-$D$26-$D$27-$D$28-$E$26)+(1-J26)*(($D$27+$D$28)*0.16-$E$26))*G26</f>
        <v>#DIV/0!</v>
      </c>
      <c r="O26" s="59" t="e">
        <f t="shared" ref="O26:O34" si="37">H26/G26</f>
        <v>#DIV/0!</v>
      </c>
      <c r="P26" s="110">
        <f t="shared" ref="P26:P34" si="38">G26*E$34</f>
        <v>0</v>
      </c>
      <c r="Q26" s="42">
        <f t="shared" ref="Q26:Q34" si="39">P26/10</f>
        <v>0</v>
      </c>
      <c r="R26" s="45" t="e">
        <f t="shared" ref="R26:R34" si="40">N26+Q26</f>
        <v>#DIV/0!</v>
      </c>
      <c r="S26" s="45" t="e">
        <f t="shared" ref="S26:S34" si="41">R26/$Y$39</f>
        <v>#DIV/0!</v>
      </c>
      <c r="T26" s="59" t="e">
        <f t="shared" ref="T26:T34" si="42">Q26+M26</f>
        <v>#DIV/0!</v>
      </c>
      <c r="U26" s="59" t="e">
        <f t="shared" ref="U26:U34" si="43">(T26+V26)/2</f>
        <v>#DIV/0!</v>
      </c>
      <c r="V26" s="60" t="e">
        <f t="shared" ref="V26:V34" si="44">Q26+K26</f>
        <v>#DIV/0!</v>
      </c>
      <c r="W26" s="23"/>
      <c r="X26" s="202"/>
      <c r="Y26" s="197"/>
      <c r="Z26" s="198"/>
    </row>
    <row r="27" spans="1:26" ht="15.75" customHeight="1">
      <c r="A27" s="25">
        <v>5</v>
      </c>
      <c r="B27" s="29" t="s">
        <v>27</v>
      </c>
      <c r="C27" s="28">
        <f>E26*200*0.75</f>
        <v>22500</v>
      </c>
      <c r="D27" s="30">
        <f t="shared" si="30"/>
        <v>1.125</v>
      </c>
      <c r="E27" s="2" t="s">
        <v>28</v>
      </c>
      <c r="F27" s="4"/>
      <c r="G27" s="32"/>
      <c r="H27" s="34"/>
      <c r="I27" s="57">
        <f t="shared" si="31"/>
        <v>0</v>
      </c>
      <c r="J27" s="58" t="e">
        <f t="shared" si="32"/>
        <v>#DIV/0!</v>
      </c>
      <c r="K27" s="109" t="e">
        <f t="shared" si="33"/>
        <v>#DIV/0!</v>
      </c>
      <c r="L27" s="109" t="e">
        <f t="shared" si="34"/>
        <v>#DIV/0!</v>
      </c>
      <c r="M27" s="109" t="e">
        <f t="shared" si="35"/>
        <v>#DIV/0!</v>
      </c>
      <c r="N27" s="109" t="e">
        <f t="shared" si="36"/>
        <v>#DIV/0!</v>
      </c>
      <c r="O27" s="59" t="e">
        <f t="shared" si="37"/>
        <v>#DIV/0!</v>
      </c>
      <c r="P27" s="110">
        <f t="shared" si="38"/>
        <v>0</v>
      </c>
      <c r="Q27" s="42">
        <f t="shared" si="39"/>
        <v>0</v>
      </c>
      <c r="R27" s="45" t="e">
        <f t="shared" si="40"/>
        <v>#DIV/0!</v>
      </c>
      <c r="S27" s="45" t="e">
        <f t="shared" si="41"/>
        <v>#DIV/0!</v>
      </c>
      <c r="T27" s="59" t="e">
        <f t="shared" si="42"/>
        <v>#DIV/0!</v>
      </c>
      <c r="U27" s="59" t="e">
        <f t="shared" si="43"/>
        <v>#DIV/0!</v>
      </c>
      <c r="V27" s="60" t="e">
        <f t="shared" si="44"/>
        <v>#DIV/0!</v>
      </c>
      <c r="W27" s="23"/>
      <c r="X27" s="203"/>
      <c r="Y27" s="199"/>
      <c r="Z27" s="200"/>
    </row>
    <row r="28" spans="1:26" ht="16.5" customHeight="1">
      <c r="A28" s="25">
        <v>15</v>
      </c>
      <c r="B28" s="29" t="s">
        <v>27</v>
      </c>
      <c r="C28" s="28">
        <f>E26*100*0.75</f>
        <v>11250</v>
      </c>
      <c r="D28" s="30">
        <f t="shared" si="30"/>
        <v>1.6875</v>
      </c>
      <c r="E28" s="51">
        <f>(D26+D27+D28)*0.16-E26</f>
        <v>-148.65</v>
      </c>
      <c r="F28" s="4"/>
      <c r="G28" s="32"/>
      <c r="H28" s="34"/>
      <c r="I28" s="57">
        <f t="shared" si="31"/>
        <v>0</v>
      </c>
      <c r="J28" s="58" t="e">
        <f t="shared" si="32"/>
        <v>#DIV/0!</v>
      </c>
      <c r="K28" s="109" t="e">
        <f t="shared" si="33"/>
        <v>#DIV/0!</v>
      </c>
      <c r="L28" s="109" t="e">
        <f t="shared" si="34"/>
        <v>#DIV/0!</v>
      </c>
      <c r="M28" s="109" t="e">
        <f t="shared" si="35"/>
        <v>#DIV/0!</v>
      </c>
      <c r="N28" s="109" t="e">
        <f t="shared" si="36"/>
        <v>#DIV/0!</v>
      </c>
      <c r="O28" s="59" t="e">
        <f t="shared" si="37"/>
        <v>#DIV/0!</v>
      </c>
      <c r="P28" s="110">
        <f t="shared" si="38"/>
        <v>0</v>
      </c>
      <c r="Q28" s="42">
        <f t="shared" si="39"/>
        <v>0</v>
      </c>
      <c r="R28" s="45" t="e">
        <f t="shared" si="40"/>
        <v>#DIV/0!</v>
      </c>
      <c r="S28" s="45" t="e">
        <f t="shared" si="41"/>
        <v>#DIV/0!</v>
      </c>
      <c r="T28" s="59" t="e">
        <f t="shared" si="42"/>
        <v>#DIV/0!</v>
      </c>
      <c r="U28" s="59" t="e">
        <f t="shared" si="43"/>
        <v>#DIV/0!</v>
      </c>
      <c r="V28" s="60" t="e">
        <f t="shared" si="44"/>
        <v>#DIV/0!</v>
      </c>
      <c r="W28" s="23"/>
      <c r="X28" s="201" t="s">
        <v>12</v>
      </c>
      <c r="Y28" s="195" t="s">
        <v>46</v>
      </c>
      <c r="Z28" s="196"/>
    </row>
    <row r="29" spans="1:26" ht="15.75" customHeight="1">
      <c r="A29" s="25">
        <v>100</v>
      </c>
      <c r="B29" s="29" t="s">
        <v>27</v>
      </c>
      <c r="C29" s="28">
        <f>E26*20</f>
        <v>3000</v>
      </c>
      <c r="D29" s="30">
        <f t="shared" si="30"/>
        <v>3</v>
      </c>
      <c r="E29" s="2" t="s">
        <v>29</v>
      </c>
      <c r="F29" s="4"/>
      <c r="G29" s="32"/>
      <c r="H29" s="34"/>
      <c r="I29" s="57">
        <f t="shared" si="31"/>
        <v>0</v>
      </c>
      <c r="J29" s="58" t="e">
        <f t="shared" si="32"/>
        <v>#DIV/0!</v>
      </c>
      <c r="K29" s="109" t="e">
        <f t="shared" si="33"/>
        <v>#DIV/0!</v>
      </c>
      <c r="L29" s="109" t="e">
        <f t="shared" si="34"/>
        <v>#DIV/0!</v>
      </c>
      <c r="M29" s="109" t="e">
        <f t="shared" si="35"/>
        <v>#DIV/0!</v>
      </c>
      <c r="N29" s="109" t="e">
        <f t="shared" si="36"/>
        <v>#DIV/0!</v>
      </c>
      <c r="O29" s="59" t="e">
        <f t="shared" si="37"/>
        <v>#DIV/0!</v>
      </c>
      <c r="P29" s="110">
        <f t="shared" si="38"/>
        <v>0</v>
      </c>
      <c r="Q29" s="42">
        <f t="shared" si="39"/>
        <v>0</v>
      </c>
      <c r="R29" s="45" t="e">
        <f t="shared" si="40"/>
        <v>#DIV/0!</v>
      </c>
      <c r="S29" s="45" t="e">
        <f t="shared" si="41"/>
        <v>#DIV/0!</v>
      </c>
      <c r="T29" s="59" t="e">
        <f t="shared" si="42"/>
        <v>#DIV/0!</v>
      </c>
      <c r="U29" s="59" t="e">
        <f t="shared" si="43"/>
        <v>#DIV/0!</v>
      </c>
      <c r="V29" s="60" t="e">
        <f t="shared" si="44"/>
        <v>#DIV/0!</v>
      </c>
      <c r="W29" s="23"/>
      <c r="X29" s="202"/>
      <c r="Y29" s="197"/>
      <c r="Z29" s="198"/>
    </row>
    <row r="30" spans="1:26" ht="16.5" customHeight="1">
      <c r="A30" s="25">
        <v>500</v>
      </c>
      <c r="B30" s="29" t="s">
        <v>27</v>
      </c>
      <c r="C30" s="28">
        <f>E26*8</f>
        <v>1200</v>
      </c>
      <c r="D30" s="30">
        <f t="shared" si="30"/>
        <v>6</v>
      </c>
      <c r="E30" s="51">
        <f>(D26+D27+D28)*0.16+D34-D26-D27-D28-E26</f>
        <v>267.60000000000002</v>
      </c>
      <c r="F30" s="4"/>
      <c r="G30" s="32"/>
      <c r="H30" s="34"/>
      <c r="I30" s="57">
        <f t="shared" si="31"/>
        <v>0</v>
      </c>
      <c r="J30" s="58" t="e">
        <f t="shared" si="32"/>
        <v>#DIV/0!</v>
      </c>
      <c r="K30" s="109" t="e">
        <f t="shared" si="33"/>
        <v>#DIV/0!</v>
      </c>
      <c r="L30" s="109" t="e">
        <f t="shared" si="34"/>
        <v>#DIV/0!</v>
      </c>
      <c r="M30" s="109" t="e">
        <f t="shared" si="35"/>
        <v>#DIV/0!</v>
      </c>
      <c r="N30" s="109" t="e">
        <f t="shared" si="36"/>
        <v>#DIV/0!</v>
      </c>
      <c r="O30" s="59" t="e">
        <f t="shared" si="37"/>
        <v>#DIV/0!</v>
      </c>
      <c r="P30" s="110">
        <f t="shared" si="38"/>
        <v>0</v>
      </c>
      <c r="Q30" s="42">
        <f t="shared" si="39"/>
        <v>0</v>
      </c>
      <c r="R30" s="45" t="e">
        <f t="shared" si="40"/>
        <v>#DIV/0!</v>
      </c>
      <c r="S30" s="45" t="e">
        <f t="shared" si="41"/>
        <v>#DIV/0!</v>
      </c>
      <c r="T30" s="59" t="e">
        <f t="shared" si="42"/>
        <v>#DIV/0!</v>
      </c>
      <c r="U30" s="59" t="e">
        <f t="shared" si="43"/>
        <v>#DIV/0!</v>
      </c>
      <c r="V30" s="60" t="e">
        <f t="shared" si="44"/>
        <v>#DIV/0!</v>
      </c>
      <c r="W30" s="23"/>
      <c r="X30" s="203"/>
      <c r="Y30" s="199"/>
      <c r="Z30" s="200"/>
    </row>
    <row r="31" spans="1:26" ht="15.75" customHeight="1">
      <c r="A31" s="25">
        <v>7504</v>
      </c>
      <c r="B31" s="29" t="s">
        <v>27</v>
      </c>
      <c r="C31" s="28">
        <f>E26*6</f>
        <v>900</v>
      </c>
      <c r="D31" s="30">
        <f t="shared" si="30"/>
        <v>67.536000000000001</v>
      </c>
      <c r="E31" s="2" t="s">
        <v>32</v>
      </c>
      <c r="F31" s="4"/>
      <c r="G31" s="32"/>
      <c r="H31" s="34"/>
      <c r="I31" s="57">
        <f t="shared" si="31"/>
        <v>0</v>
      </c>
      <c r="J31" s="58" t="e">
        <f t="shared" si="32"/>
        <v>#DIV/0!</v>
      </c>
      <c r="K31" s="109" t="e">
        <f t="shared" si="33"/>
        <v>#DIV/0!</v>
      </c>
      <c r="L31" s="109" t="e">
        <f t="shared" si="34"/>
        <v>#DIV/0!</v>
      </c>
      <c r="M31" s="109" t="e">
        <f t="shared" si="35"/>
        <v>#DIV/0!</v>
      </c>
      <c r="N31" s="109" t="e">
        <f t="shared" si="36"/>
        <v>#DIV/0!</v>
      </c>
      <c r="O31" s="59" t="e">
        <f t="shared" si="37"/>
        <v>#DIV/0!</v>
      </c>
      <c r="P31" s="110">
        <f t="shared" si="38"/>
        <v>0</v>
      </c>
      <c r="Q31" s="42">
        <f t="shared" si="39"/>
        <v>0</v>
      </c>
      <c r="R31" s="45" t="e">
        <f t="shared" si="40"/>
        <v>#DIV/0!</v>
      </c>
      <c r="S31" s="45" t="e">
        <f t="shared" si="41"/>
        <v>#DIV/0!</v>
      </c>
      <c r="T31" s="59" t="e">
        <f t="shared" si="42"/>
        <v>#DIV/0!</v>
      </c>
      <c r="U31" s="59" t="e">
        <f t="shared" si="43"/>
        <v>#DIV/0!</v>
      </c>
      <c r="V31" s="60" t="e">
        <f t="shared" si="44"/>
        <v>#DIV/0!</v>
      </c>
      <c r="W31" s="23"/>
    </row>
    <row r="32" spans="1:26" ht="16.5" customHeight="1">
      <c r="A32" s="25">
        <v>21364</v>
      </c>
      <c r="B32" s="29" t="s">
        <v>27</v>
      </c>
      <c r="C32" s="28">
        <f>E26*4</f>
        <v>600</v>
      </c>
      <c r="D32" s="30">
        <f t="shared" si="30"/>
        <v>128.184</v>
      </c>
      <c r="E32" s="51">
        <f>D34-D26-D27-D28-E26</f>
        <v>266.25</v>
      </c>
      <c r="F32" s="4"/>
      <c r="G32" s="32"/>
      <c r="H32" s="34"/>
      <c r="I32" s="57">
        <f t="shared" si="31"/>
        <v>0</v>
      </c>
      <c r="J32" s="58" t="e">
        <f t="shared" si="32"/>
        <v>#DIV/0!</v>
      </c>
      <c r="K32" s="109" t="e">
        <f t="shared" si="33"/>
        <v>#DIV/0!</v>
      </c>
      <c r="L32" s="109" t="e">
        <f t="shared" si="34"/>
        <v>#DIV/0!</v>
      </c>
      <c r="M32" s="109" t="e">
        <f t="shared" si="35"/>
        <v>#DIV/0!</v>
      </c>
      <c r="N32" s="109" t="e">
        <f t="shared" si="36"/>
        <v>#DIV/0!</v>
      </c>
      <c r="O32" s="59" t="e">
        <f t="shared" si="37"/>
        <v>#DIV/0!</v>
      </c>
      <c r="P32" s="110">
        <f t="shared" si="38"/>
        <v>0</v>
      </c>
      <c r="Q32" s="42">
        <f t="shared" si="39"/>
        <v>0</v>
      </c>
      <c r="R32" s="45" t="e">
        <f t="shared" si="40"/>
        <v>#DIV/0!</v>
      </c>
      <c r="S32" s="45" t="e">
        <f t="shared" si="41"/>
        <v>#DIV/0!</v>
      </c>
      <c r="T32" s="59" t="e">
        <f t="shared" si="42"/>
        <v>#DIV/0!</v>
      </c>
      <c r="U32" s="59" t="e">
        <f t="shared" si="43"/>
        <v>#DIV/0!</v>
      </c>
      <c r="V32" s="60" t="e">
        <f t="shared" si="44"/>
        <v>#DIV/0!</v>
      </c>
      <c r="W32" s="23"/>
      <c r="X32" s="204" t="s">
        <v>47</v>
      </c>
      <c r="Y32" s="205"/>
      <c r="Z32" s="209"/>
    </row>
    <row r="33" spans="1:26" ht="16.5" customHeight="1">
      <c r="A33" s="61">
        <v>70510</v>
      </c>
      <c r="B33" s="65" t="s">
        <v>27</v>
      </c>
      <c r="C33" s="67">
        <f>E26*2</f>
        <v>300</v>
      </c>
      <c r="D33" s="68">
        <f t="shared" si="30"/>
        <v>211.53</v>
      </c>
      <c r="E33" s="69" t="s">
        <v>33</v>
      </c>
      <c r="F33" s="4"/>
      <c r="G33" s="32"/>
      <c r="H33" s="34"/>
      <c r="I33" s="57">
        <f t="shared" si="31"/>
        <v>0</v>
      </c>
      <c r="J33" s="58" t="e">
        <f t="shared" si="32"/>
        <v>#DIV/0!</v>
      </c>
      <c r="K33" s="109" t="e">
        <f t="shared" si="33"/>
        <v>#DIV/0!</v>
      </c>
      <c r="L33" s="109" t="e">
        <f t="shared" si="34"/>
        <v>#DIV/0!</v>
      </c>
      <c r="M33" s="109" t="e">
        <f t="shared" si="35"/>
        <v>#DIV/0!</v>
      </c>
      <c r="N33" s="109" t="e">
        <f t="shared" si="36"/>
        <v>#DIV/0!</v>
      </c>
      <c r="O33" s="59" t="e">
        <f t="shared" si="37"/>
        <v>#DIV/0!</v>
      </c>
      <c r="P33" s="110">
        <f t="shared" si="38"/>
        <v>0</v>
      </c>
      <c r="Q33" s="42">
        <f t="shared" si="39"/>
        <v>0</v>
      </c>
      <c r="R33" s="45" t="e">
        <f t="shared" si="40"/>
        <v>#DIV/0!</v>
      </c>
      <c r="S33" s="45" t="e">
        <f t="shared" si="41"/>
        <v>#DIV/0!</v>
      </c>
      <c r="T33" s="59" t="e">
        <f t="shared" si="42"/>
        <v>#DIV/0!</v>
      </c>
      <c r="U33" s="59" t="e">
        <f t="shared" si="43"/>
        <v>#DIV/0!</v>
      </c>
      <c r="V33" s="60" t="e">
        <f t="shared" si="44"/>
        <v>#DIV/0!</v>
      </c>
      <c r="W33" s="23"/>
      <c r="X33" s="133" t="s">
        <v>48</v>
      </c>
      <c r="Y33" s="133" t="s">
        <v>49</v>
      </c>
      <c r="Z33" s="133">
        <v>8.3000000000000007</v>
      </c>
    </row>
    <row r="34" spans="1:26" ht="16.5" customHeight="1">
      <c r="A34" s="217" t="s">
        <v>35</v>
      </c>
      <c r="B34" s="218"/>
      <c r="C34" s="218"/>
      <c r="D34" s="74">
        <f>SUM(D26:D33)</f>
        <v>424.6875</v>
      </c>
      <c r="E34" s="77">
        <f>12.5/500*150</f>
        <v>3.75</v>
      </c>
      <c r="F34" s="4"/>
      <c r="G34" s="32"/>
      <c r="H34" s="34"/>
      <c r="I34" s="57">
        <f t="shared" si="31"/>
        <v>0</v>
      </c>
      <c r="J34" s="83" t="e">
        <f t="shared" si="32"/>
        <v>#DIV/0!</v>
      </c>
      <c r="K34" s="112" t="e">
        <f t="shared" si="33"/>
        <v>#DIV/0!</v>
      </c>
      <c r="L34" s="112" t="e">
        <f t="shared" si="34"/>
        <v>#DIV/0!</v>
      </c>
      <c r="M34" s="112" t="e">
        <f t="shared" si="35"/>
        <v>#DIV/0!</v>
      </c>
      <c r="N34" s="109" t="e">
        <f t="shared" si="36"/>
        <v>#DIV/0!</v>
      </c>
      <c r="O34" s="59" t="e">
        <f t="shared" si="37"/>
        <v>#DIV/0!</v>
      </c>
      <c r="P34" s="113">
        <f t="shared" si="38"/>
        <v>0</v>
      </c>
      <c r="Q34" s="42">
        <f t="shared" si="39"/>
        <v>0</v>
      </c>
      <c r="R34" s="45" t="e">
        <f t="shared" si="40"/>
        <v>#DIV/0!</v>
      </c>
      <c r="S34" s="45" t="e">
        <f t="shared" si="41"/>
        <v>#DIV/0!</v>
      </c>
      <c r="T34" s="84" t="e">
        <f t="shared" si="42"/>
        <v>#DIV/0!</v>
      </c>
      <c r="U34" s="84" t="e">
        <f t="shared" si="43"/>
        <v>#DIV/0!</v>
      </c>
      <c r="V34" s="86" t="e">
        <f t="shared" si="44"/>
        <v>#DIV/0!</v>
      </c>
      <c r="W34" s="23"/>
      <c r="X34" s="133" t="s">
        <v>50</v>
      </c>
      <c r="Y34" s="133" t="s">
        <v>51</v>
      </c>
      <c r="Z34" s="133">
        <v>14.2</v>
      </c>
    </row>
    <row r="35" spans="1:26" ht="15.75" customHeight="1">
      <c r="W35" s="23"/>
      <c r="X35" s="133" t="s">
        <v>52</v>
      </c>
      <c r="Y35" s="133" t="s">
        <v>53</v>
      </c>
      <c r="Z35" s="133">
        <v>18.3</v>
      </c>
    </row>
    <row r="36" spans="1:26" ht="15.75">
      <c r="A36" s="212" t="s">
        <v>2</v>
      </c>
      <c r="B36" s="213"/>
      <c r="C36" s="2" t="s">
        <v>3</v>
      </c>
      <c r="D36" s="2" t="s">
        <v>4</v>
      </c>
      <c r="E36" s="3" t="s">
        <v>5</v>
      </c>
      <c r="F36" s="4"/>
      <c r="G36" s="120" t="s">
        <v>6</v>
      </c>
      <c r="H36" s="10" t="s">
        <v>7</v>
      </c>
      <c r="I36" s="121" t="s">
        <v>8</v>
      </c>
      <c r="J36" s="122" t="s">
        <v>9</v>
      </c>
      <c r="K36" s="21" t="s">
        <v>10</v>
      </c>
      <c r="L36" s="21" t="s">
        <v>11</v>
      </c>
      <c r="M36" s="21" t="s">
        <v>12</v>
      </c>
      <c r="N36" s="21" t="s">
        <v>13</v>
      </c>
      <c r="O36" s="21" t="s">
        <v>14</v>
      </c>
      <c r="P36" s="21" t="s">
        <v>15</v>
      </c>
      <c r="Q36" s="21" t="s">
        <v>16</v>
      </c>
      <c r="R36" s="17" t="s">
        <v>17</v>
      </c>
      <c r="S36" s="17" t="s">
        <v>21</v>
      </c>
      <c r="T36" s="19" t="s">
        <v>20</v>
      </c>
      <c r="U36" s="21" t="s">
        <v>22</v>
      </c>
      <c r="V36" s="19" t="s">
        <v>23</v>
      </c>
      <c r="W36" s="23"/>
      <c r="X36" s="133" t="s">
        <v>54</v>
      </c>
      <c r="Y36" s="133" t="s">
        <v>55</v>
      </c>
      <c r="Z36" s="133">
        <v>21.5</v>
      </c>
    </row>
    <row r="37" spans="1:26" ht="16.5" customHeight="1">
      <c r="A37" s="25">
        <v>2</v>
      </c>
      <c r="B37" s="29" t="s">
        <v>26</v>
      </c>
      <c r="C37" s="28">
        <f>E37*50000*0.75</f>
        <v>11250000</v>
      </c>
      <c r="D37" s="30">
        <f t="shared" ref="D37:D44" si="45">C37*A37/1000000</f>
        <v>22.5</v>
      </c>
      <c r="E37" s="31">
        <v>300</v>
      </c>
      <c r="F37" s="4"/>
      <c r="G37" s="32"/>
      <c r="H37" s="34"/>
      <c r="I37" s="57">
        <f t="shared" ref="I37:I45" si="46">(H37+G37*500)/1500</f>
        <v>0</v>
      </c>
      <c r="J37" s="58" t="e">
        <f t="shared" ref="J37:J45" si="47">I37/G37</f>
        <v>#DIV/0!</v>
      </c>
      <c r="K37" s="109" t="e">
        <f t="shared" ref="K37:K45" si="48">(J37*(D$45-E$37)+(1-J37)*(E$39))*G37</f>
        <v>#DIV/0!</v>
      </c>
      <c r="L37" s="109" t="e">
        <f t="shared" ref="L37:L45" si="49">(J37*E$41+(1-J37)*(E$39))*G37</f>
        <v>#DIV/0!</v>
      </c>
      <c r="M37" s="109" t="e">
        <f t="shared" ref="M37:M45" si="50">(J37*E$43+(1-J37)*(-E$37))*G48</f>
        <v>#DIV/0!</v>
      </c>
      <c r="N37" s="109" t="e">
        <f t="shared" ref="N37:N45" si="51">(J37*($D$45-$D$37-$D$38-$D$39-$E$37)+(1-J37)*(($D$38+$D$39)*0.16-$E$37))*G37</f>
        <v>#DIV/0!</v>
      </c>
      <c r="O37" s="59" t="e">
        <f t="shared" ref="O37:O45" si="52">H37/G37</f>
        <v>#DIV/0!</v>
      </c>
      <c r="P37" s="110">
        <f t="shared" ref="P37:P45" si="53">G37*E$45</f>
        <v>0</v>
      </c>
      <c r="Q37" s="42">
        <f t="shared" ref="Q37:Q45" si="54">P37/10</f>
        <v>0</v>
      </c>
      <c r="R37" s="45" t="e">
        <f t="shared" ref="R37:R45" si="55">N37+Q37</f>
        <v>#DIV/0!</v>
      </c>
      <c r="S37" s="45" t="e">
        <f t="shared" ref="S37:S45" si="56">R37/$Y$39</f>
        <v>#DIV/0!</v>
      </c>
      <c r="T37" s="59" t="e">
        <f t="shared" ref="T37:T45" si="57">Q37+M37</f>
        <v>#DIV/0!</v>
      </c>
      <c r="U37" s="59" t="e">
        <f t="shared" ref="U37:U45" si="58">(T37+V37)/2</f>
        <v>#DIV/0!</v>
      </c>
      <c r="V37" s="60" t="e">
        <f t="shared" ref="V37:V45" si="59">Q37+K37</f>
        <v>#DIV/0!</v>
      </c>
      <c r="W37" s="23"/>
      <c r="X37" s="133" t="s">
        <v>57</v>
      </c>
      <c r="Y37" s="133" t="s">
        <v>58</v>
      </c>
      <c r="Z37" s="133">
        <v>23.5</v>
      </c>
    </row>
    <row r="38" spans="1:26" ht="15.75" customHeight="1">
      <c r="A38" s="25">
        <v>40</v>
      </c>
      <c r="B38" s="29" t="s">
        <v>26</v>
      </c>
      <c r="C38" s="28">
        <f>E37*1000*0.75</f>
        <v>225000</v>
      </c>
      <c r="D38" s="30">
        <f t="shared" si="45"/>
        <v>9</v>
      </c>
      <c r="E38" s="2" t="s">
        <v>28</v>
      </c>
      <c r="F38" s="4"/>
      <c r="G38" s="49"/>
      <c r="H38" s="34"/>
      <c r="I38" s="57">
        <f t="shared" si="46"/>
        <v>0</v>
      </c>
      <c r="J38" s="58" t="e">
        <f t="shared" si="47"/>
        <v>#DIV/0!</v>
      </c>
      <c r="K38" s="109" t="e">
        <f t="shared" si="48"/>
        <v>#DIV/0!</v>
      </c>
      <c r="L38" s="109" t="e">
        <f t="shared" si="49"/>
        <v>#DIV/0!</v>
      </c>
      <c r="M38" s="109" t="e">
        <f t="shared" si="50"/>
        <v>#DIV/0!</v>
      </c>
      <c r="N38" s="109" t="e">
        <f t="shared" si="51"/>
        <v>#DIV/0!</v>
      </c>
      <c r="O38" s="59" t="e">
        <f t="shared" si="52"/>
        <v>#DIV/0!</v>
      </c>
      <c r="P38" s="110">
        <f t="shared" si="53"/>
        <v>0</v>
      </c>
      <c r="Q38" s="42">
        <f t="shared" si="54"/>
        <v>0</v>
      </c>
      <c r="R38" s="45" t="e">
        <f t="shared" si="55"/>
        <v>#DIV/0!</v>
      </c>
      <c r="S38" s="45" t="e">
        <f t="shared" si="56"/>
        <v>#DIV/0!</v>
      </c>
      <c r="T38" s="59" t="e">
        <f t="shared" si="57"/>
        <v>#DIV/0!</v>
      </c>
      <c r="U38" s="59" t="e">
        <f t="shared" si="58"/>
        <v>#DIV/0!</v>
      </c>
      <c r="V38" s="60" t="e">
        <f t="shared" si="59"/>
        <v>#DIV/0!</v>
      </c>
      <c r="W38" s="23"/>
    </row>
    <row r="39" spans="1:26" ht="16.5" customHeight="1">
      <c r="A39" s="25">
        <v>150</v>
      </c>
      <c r="B39" s="29" t="s">
        <v>26</v>
      </c>
      <c r="C39" s="28">
        <f>E37*200*0.75</f>
        <v>45000</v>
      </c>
      <c r="D39" s="30">
        <f t="shared" si="45"/>
        <v>6.75</v>
      </c>
      <c r="E39" s="51">
        <f>(D37+D38+D39)*0.16-E37</f>
        <v>-293.88</v>
      </c>
      <c r="F39" s="4"/>
      <c r="G39" s="32"/>
      <c r="H39" s="34"/>
      <c r="I39" s="57">
        <f t="shared" si="46"/>
        <v>0</v>
      </c>
      <c r="J39" s="58" t="e">
        <f t="shared" si="47"/>
        <v>#DIV/0!</v>
      </c>
      <c r="K39" s="109" t="e">
        <f t="shared" si="48"/>
        <v>#DIV/0!</v>
      </c>
      <c r="L39" s="109" t="e">
        <f t="shared" si="49"/>
        <v>#DIV/0!</v>
      </c>
      <c r="M39" s="109" t="e">
        <f t="shared" si="50"/>
        <v>#DIV/0!</v>
      </c>
      <c r="N39" s="109" t="e">
        <f t="shared" si="51"/>
        <v>#DIV/0!</v>
      </c>
      <c r="O39" s="59" t="e">
        <f t="shared" si="52"/>
        <v>#DIV/0!</v>
      </c>
      <c r="P39" s="110">
        <f t="shared" si="53"/>
        <v>0</v>
      </c>
      <c r="Q39" s="42">
        <f t="shared" si="54"/>
        <v>0</v>
      </c>
      <c r="R39" s="45" t="e">
        <f t="shared" si="55"/>
        <v>#DIV/0!</v>
      </c>
      <c r="S39" s="45" t="e">
        <f t="shared" si="56"/>
        <v>#DIV/0!</v>
      </c>
      <c r="T39" s="59" t="e">
        <f t="shared" si="57"/>
        <v>#DIV/0!</v>
      </c>
      <c r="U39" s="59" t="e">
        <f t="shared" si="58"/>
        <v>#DIV/0!</v>
      </c>
      <c r="V39" s="60" t="e">
        <f t="shared" si="59"/>
        <v>#DIV/0!</v>
      </c>
      <c r="W39" s="23"/>
      <c r="X39" s="134" t="s">
        <v>59</v>
      </c>
      <c r="Y39" s="134">
        <v>60</v>
      </c>
    </row>
    <row r="40" spans="1:26" ht="15.75" customHeight="1">
      <c r="A40" s="25">
        <v>450</v>
      </c>
      <c r="B40" s="29" t="s">
        <v>26</v>
      </c>
      <c r="C40" s="28">
        <f>E37*100</f>
        <v>30000</v>
      </c>
      <c r="D40" s="30">
        <f t="shared" si="45"/>
        <v>13.5</v>
      </c>
      <c r="E40" s="2" t="s">
        <v>29</v>
      </c>
      <c r="F40" s="4"/>
      <c r="G40" s="32"/>
      <c r="H40" s="34"/>
      <c r="I40" s="57">
        <f t="shared" si="46"/>
        <v>0</v>
      </c>
      <c r="J40" s="58" t="e">
        <f t="shared" si="47"/>
        <v>#DIV/0!</v>
      </c>
      <c r="K40" s="109" t="e">
        <f t="shared" si="48"/>
        <v>#DIV/0!</v>
      </c>
      <c r="L40" s="109" t="e">
        <f t="shared" si="49"/>
        <v>#DIV/0!</v>
      </c>
      <c r="M40" s="109" t="e">
        <f t="shared" si="50"/>
        <v>#DIV/0!</v>
      </c>
      <c r="N40" s="109" t="e">
        <f t="shared" si="51"/>
        <v>#DIV/0!</v>
      </c>
      <c r="O40" s="59" t="e">
        <f t="shared" si="52"/>
        <v>#DIV/0!</v>
      </c>
      <c r="P40" s="110">
        <f t="shared" si="53"/>
        <v>0</v>
      </c>
      <c r="Q40" s="42">
        <f t="shared" si="54"/>
        <v>0</v>
      </c>
      <c r="R40" s="45" t="e">
        <f t="shared" si="55"/>
        <v>#DIV/0!</v>
      </c>
      <c r="S40" s="45" t="e">
        <f t="shared" si="56"/>
        <v>#DIV/0!</v>
      </c>
      <c r="T40" s="59" t="e">
        <f t="shared" si="57"/>
        <v>#DIV/0!</v>
      </c>
      <c r="U40" s="59" t="e">
        <f t="shared" si="58"/>
        <v>#DIV/0!</v>
      </c>
      <c r="V40" s="60" t="e">
        <f t="shared" si="59"/>
        <v>#DIV/0!</v>
      </c>
      <c r="W40" s="23"/>
    </row>
    <row r="41" spans="1:26" ht="16.5" customHeight="1">
      <c r="A41" s="25">
        <v>3000</v>
      </c>
      <c r="B41" s="29" t="s">
        <v>26</v>
      </c>
      <c r="C41" s="28">
        <f>E37*20</f>
        <v>6000</v>
      </c>
      <c r="D41" s="30">
        <f t="shared" si="45"/>
        <v>18</v>
      </c>
      <c r="E41" s="51">
        <f>(D37+D38+D39)*0.16+D45-D37-D38-D39-E37</f>
        <v>510.13800000000003</v>
      </c>
      <c r="F41" s="4"/>
      <c r="G41" s="32"/>
      <c r="H41" s="34"/>
      <c r="I41" s="57">
        <f t="shared" si="46"/>
        <v>0</v>
      </c>
      <c r="J41" s="58" t="e">
        <f t="shared" si="47"/>
        <v>#DIV/0!</v>
      </c>
      <c r="K41" s="109" t="e">
        <f t="shared" si="48"/>
        <v>#DIV/0!</v>
      </c>
      <c r="L41" s="109" t="e">
        <f t="shared" si="49"/>
        <v>#DIV/0!</v>
      </c>
      <c r="M41" s="109" t="e">
        <f t="shared" si="50"/>
        <v>#DIV/0!</v>
      </c>
      <c r="N41" s="109" t="e">
        <f t="shared" si="51"/>
        <v>#DIV/0!</v>
      </c>
      <c r="O41" s="59" t="e">
        <f t="shared" si="52"/>
        <v>#DIV/0!</v>
      </c>
      <c r="P41" s="110">
        <f t="shared" si="53"/>
        <v>0</v>
      </c>
      <c r="Q41" s="42">
        <f t="shared" si="54"/>
        <v>0</v>
      </c>
      <c r="R41" s="45" t="e">
        <f t="shared" si="55"/>
        <v>#DIV/0!</v>
      </c>
      <c r="S41" s="45" t="e">
        <f t="shared" si="56"/>
        <v>#DIV/0!</v>
      </c>
      <c r="T41" s="59" t="e">
        <f t="shared" si="57"/>
        <v>#DIV/0!</v>
      </c>
      <c r="U41" s="59" t="e">
        <f t="shared" si="58"/>
        <v>#DIV/0!</v>
      </c>
      <c r="V41" s="60" t="e">
        <f t="shared" si="59"/>
        <v>#DIV/0!</v>
      </c>
      <c r="W41" s="23"/>
    </row>
    <row r="42" spans="1:26" ht="15.75" customHeight="1">
      <c r="A42" s="25">
        <v>60000</v>
      </c>
      <c r="B42" s="29" t="s">
        <v>26</v>
      </c>
      <c r="C42" s="28">
        <f>E37*6</f>
        <v>1800</v>
      </c>
      <c r="D42" s="30">
        <f t="shared" si="45"/>
        <v>108</v>
      </c>
      <c r="E42" s="2" t="s">
        <v>32</v>
      </c>
      <c r="F42" s="4"/>
      <c r="G42" s="32"/>
      <c r="H42" s="34"/>
      <c r="I42" s="57">
        <f t="shared" si="46"/>
        <v>0</v>
      </c>
      <c r="J42" s="58" t="e">
        <f t="shared" si="47"/>
        <v>#DIV/0!</v>
      </c>
      <c r="K42" s="109" t="e">
        <f t="shared" si="48"/>
        <v>#DIV/0!</v>
      </c>
      <c r="L42" s="109" t="e">
        <f t="shared" si="49"/>
        <v>#DIV/0!</v>
      </c>
      <c r="M42" s="109" t="e">
        <f t="shared" si="50"/>
        <v>#DIV/0!</v>
      </c>
      <c r="N42" s="109" t="e">
        <f t="shared" si="51"/>
        <v>#DIV/0!</v>
      </c>
      <c r="O42" s="59" t="e">
        <f t="shared" si="52"/>
        <v>#DIV/0!</v>
      </c>
      <c r="P42" s="110">
        <f t="shared" si="53"/>
        <v>0</v>
      </c>
      <c r="Q42" s="42">
        <f t="shared" si="54"/>
        <v>0</v>
      </c>
      <c r="R42" s="45" t="e">
        <f t="shared" si="55"/>
        <v>#DIV/0!</v>
      </c>
      <c r="S42" s="45" t="e">
        <f t="shared" si="56"/>
        <v>#DIV/0!</v>
      </c>
      <c r="T42" s="59" t="e">
        <f t="shared" si="57"/>
        <v>#DIV/0!</v>
      </c>
      <c r="U42" s="59" t="e">
        <f t="shared" si="58"/>
        <v>#DIV/0!</v>
      </c>
      <c r="V42" s="60" t="e">
        <f t="shared" si="59"/>
        <v>#DIV/0!</v>
      </c>
      <c r="W42" s="23"/>
      <c r="X42" s="23"/>
      <c r="Y42" s="23"/>
      <c r="Z42" s="23"/>
    </row>
    <row r="43" spans="1:26" ht="16.5" customHeight="1">
      <c r="A43" s="25">
        <v>171142</v>
      </c>
      <c r="B43" s="29" t="s">
        <v>26</v>
      </c>
      <c r="C43" s="28">
        <f>E37*4</f>
        <v>1200</v>
      </c>
      <c r="D43" s="30">
        <f t="shared" si="45"/>
        <v>205.37039999999999</v>
      </c>
      <c r="E43" s="51">
        <f>D45-D37-D38-D39-E37</f>
        <v>504.01800000000003</v>
      </c>
      <c r="F43" s="4"/>
      <c r="G43" s="32"/>
      <c r="H43" s="34"/>
      <c r="I43" s="57">
        <f t="shared" si="46"/>
        <v>0</v>
      </c>
      <c r="J43" s="58" t="e">
        <f t="shared" si="47"/>
        <v>#DIV/0!</v>
      </c>
      <c r="K43" s="109" t="e">
        <f t="shared" si="48"/>
        <v>#DIV/0!</v>
      </c>
      <c r="L43" s="109" t="e">
        <f t="shared" si="49"/>
        <v>#DIV/0!</v>
      </c>
      <c r="M43" s="109" t="e">
        <f t="shared" si="50"/>
        <v>#DIV/0!</v>
      </c>
      <c r="N43" s="109" t="e">
        <f t="shared" si="51"/>
        <v>#DIV/0!</v>
      </c>
      <c r="O43" s="59" t="e">
        <f t="shared" si="52"/>
        <v>#DIV/0!</v>
      </c>
      <c r="P43" s="110">
        <f t="shared" si="53"/>
        <v>0</v>
      </c>
      <c r="Q43" s="42">
        <f t="shared" si="54"/>
        <v>0</v>
      </c>
      <c r="R43" s="45" t="e">
        <f t="shared" si="55"/>
        <v>#DIV/0!</v>
      </c>
      <c r="S43" s="45" t="e">
        <f t="shared" si="56"/>
        <v>#DIV/0!</v>
      </c>
      <c r="T43" s="59" t="e">
        <f t="shared" si="57"/>
        <v>#DIV/0!</v>
      </c>
      <c r="U43" s="59" t="e">
        <f t="shared" si="58"/>
        <v>#DIV/0!</v>
      </c>
      <c r="V43" s="60" t="e">
        <f t="shared" si="59"/>
        <v>#DIV/0!</v>
      </c>
      <c r="W43" s="23"/>
    </row>
    <row r="44" spans="1:26" ht="16.5" customHeight="1">
      <c r="A44" s="61">
        <v>765246</v>
      </c>
      <c r="B44" s="65" t="s">
        <v>26</v>
      </c>
      <c r="C44" s="67">
        <f>E37*2</f>
        <v>600</v>
      </c>
      <c r="D44" s="68">
        <f t="shared" si="45"/>
        <v>459.14760000000001</v>
      </c>
      <c r="E44" s="69" t="s">
        <v>33</v>
      </c>
      <c r="F44" s="4"/>
      <c r="G44" s="32"/>
      <c r="H44" s="34"/>
      <c r="I44" s="57">
        <f t="shared" si="46"/>
        <v>0</v>
      </c>
      <c r="J44" s="58" t="e">
        <f t="shared" si="47"/>
        <v>#DIV/0!</v>
      </c>
      <c r="K44" s="109" t="e">
        <f t="shared" si="48"/>
        <v>#DIV/0!</v>
      </c>
      <c r="L44" s="109" t="e">
        <f t="shared" si="49"/>
        <v>#DIV/0!</v>
      </c>
      <c r="M44" s="109" t="e">
        <f t="shared" si="50"/>
        <v>#DIV/0!</v>
      </c>
      <c r="N44" s="109" t="e">
        <f t="shared" si="51"/>
        <v>#DIV/0!</v>
      </c>
      <c r="O44" s="59" t="e">
        <f t="shared" si="52"/>
        <v>#DIV/0!</v>
      </c>
      <c r="P44" s="110">
        <f t="shared" si="53"/>
        <v>0</v>
      </c>
      <c r="Q44" s="42">
        <f t="shared" si="54"/>
        <v>0</v>
      </c>
      <c r="R44" s="45" t="e">
        <f t="shared" si="55"/>
        <v>#DIV/0!</v>
      </c>
      <c r="S44" s="45" t="e">
        <f t="shared" si="56"/>
        <v>#DIV/0!</v>
      </c>
      <c r="T44" s="59" t="e">
        <f t="shared" si="57"/>
        <v>#DIV/0!</v>
      </c>
      <c r="U44" s="59" t="e">
        <f t="shared" si="58"/>
        <v>#DIV/0!</v>
      </c>
      <c r="V44" s="60" t="e">
        <f t="shared" si="59"/>
        <v>#DIV/0!</v>
      </c>
      <c r="W44" s="23"/>
    </row>
    <row r="45" spans="1:26" ht="16.5" customHeight="1">
      <c r="A45" s="217" t="s">
        <v>35</v>
      </c>
      <c r="B45" s="218"/>
      <c r="C45" s="218"/>
      <c r="D45" s="74">
        <f>SUM(D37:D44)</f>
        <v>842.26800000000003</v>
      </c>
      <c r="E45" s="77">
        <f>12.5/500*300</f>
        <v>7.5</v>
      </c>
      <c r="F45" s="4"/>
      <c r="G45" s="32"/>
      <c r="H45" s="34"/>
      <c r="I45" s="57">
        <f t="shared" si="46"/>
        <v>0</v>
      </c>
      <c r="J45" s="83" t="e">
        <f t="shared" si="47"/>
        <v>#DIV/0!</v>
      </c>
      <c r="K45" s="109" t="e">
        <f t="shared" si="48"/>
        <v>#DIV/0!</v>
      </c>
      <c r="L45" s="109" t="e">
        <f t="shared" si="49"/>
        <v>#DIV/0!</v>
      </c>
      <c r="M45" s="109" t="e">
        <f t="shared" si="50"/>
        <v>#DIV/0!</v>
      </c>
      <c r="N45" s="109" t="e">
        <f t="shared" si="51"/>
        <v>#DIV/0!</v>
      </c>
      <c r="O45" s="59" t="e">
        <f t="shared" si="52"/>
        <v>#DIV/0!</v>
      </c>
      <c r="P45" s="110">
        <f t="shared" si="53"/>
        <v>0</v>
      </c>
      <c r="Q45" s="42">
        <f t="shared" si="54"/>
        <v>0</v>
      </c>
      <c r="R45" s="45" t="e">
        <f t="shared" si="55"/>
        <v>#DIV/0!</v>
      </c>
      <c r="S45" s="45" t="e">
        <f t="shared" si="56"/>
        <v>#DIV/0!</v>
      </c>
      <c r="T45" s="84" t="e">
        <f t="shared" si="57"/>
        <v>#DIV/0!</v>
      </c>
      <c r="U45" s="84" t="e">
        <f t="shared" si="58"/>
        <v>#DIV/0!</v>
      </c>
      <c r="V45" s="86" t="e">
        <f t="shared" si="59"/>
        <v>#DIV/0!</v>
      </c>
      <c r="W45" s="23"/>
    </row>
    <row r="46" spans="1:26" ht="16.5" customHeight="1">
      <c r="W46" s="23"/>
    </row>
    <row r="47" spans="1:26" ht="15.75">
      <c r="A47" s="212" t="s">
        <v>2</v>
      </c>
      <c r="B47" s="213"/>
      <c r="C47" s="2" t="s">
        <v>3</v>
      </c>
      <c r="D47" s="2" t="s">
        <v>4</v>
      </c>
      <c r="E47" s="3" t="s">
        <v>5</v>
      </c>
      <c r="F47" s="4"/>
      <c r="G47" s="120" t="s">
        <v>6</v>
      </c>
      <c r="H47" s="10" t="s">
        <v>7</v>
      </c>
      <c r="I47" s="121" t="s">
        <v>8</v>
      </c>
      <c r="J47" s="122" t="s">
        <v>9</v>
      </c>
      <c r="K47" s="21" t="s">
        <v>10</v>
      </c>
      <c r="L47" s="21" t="s">
        <v>11</v>
      </c>
      <c r="M47" s="21" t="s">
        <v>12</v>
      </c>
      <c r="N47" s="21" t="s">
        <v>13</v>
      </c>
      <c r="O47" s="21" t="s">
        <v>14</v>
      </c>
      <c r="P47" s="21" t="s">
        <v>15</v>
      </c>
      <c r="Q47" s="21" t="s">
        <v>16</v>
      </c>
      <c r="R47" s="17" t="s">
        <v>17</v>
      </c>
      <c r="S47" s="17" t="s">
        <v>21</v>
      </c>
      <c r="T47" s="19" t="s">
        <v>20</v>
      </c>
      <c r="U47" s="21" t="s">
        <v>22</v>
      </c>
      <c r="V47" s="19" t="s">
        <v>23</v>
      </c>
      <c r="W47" s="23"/>
    </row>
    <row r="48" spans="1:26" ht="16.5" customHeight="1">
      <c r="A48" s="25">
        <v>2</v>
      </c>
      <c r="B48" s="29" t="s">
        <v>27</v>
      </c>
      <c r="C48" s="28">
        <f>E48*2500*0.75</f>
        <v>937500</v>
      </c>
      <c r="D48" s="30">
        <f t="shared" ref="D48:D55" si="60">C48*A48/100000</f>
        <v>18.75</v>
      </c>
      <c r="E48" s="31">
        <v>500</v>
      </c>
      <c r="F48" s="4"/>
      <c r="G48" s="32"/>
      <c r="H48" s="34"/>
      <c r="I48" s="57">
        <f t="shared" ref="I48:I56" si="61">(H48+G48*500)/1500</f>
        <v>0</v>
      </c>
      <c r="J48" s="58" t="e">
        <f t="shared" ref="J48:J56" si="62">I48/G48</f>
        <v>#DIV/0!</v>
      </c>
      <c r="K48" s="109" t="e">
        <f t="shared" ref="K48:K56" si="63">(J48*(D$56-E$48)+(1-J48)*(E$50))*G48</f>
        <v>#DIV/0!</v>
      </c>
      <c r="L48" s="109" t="e">
        <f t="shared" ref="L48:L56" si="64">(J48*E$52+(1-J48)*(E$50))*G48</f>
        <v>#DIV/0!</v>
      </c>
      <c r="M48" s="109" t="e">
        <f t="shared" ref="M48:M56" si="65">(J48*E$54+(1-J48)*(-E$48))*G48</f>
        <v>#DIV/0!</v>
      </c>
      <c r="N48" s="109" t="e">
        <f t="shared" ref="N48:N56" si="66">(J48*($D$56-$D$48-$D$49-$D$50-$E$48)+(1-J48)*(($D$49+$D$50)*0.1-$E$48))*G48</f>
        <v>#DIV/0!</v>
      </c>
      <c r="O48" s="59" t="e">
        <f t="shared" ref="O48:O56" si="67">H48/G48</f>
        <v>#DIV/0!</v>
      </c>
      <c r="P48" s="110">
        <f t="shared" ref="P48:P56" si="68">G48*E$56</f>
        <v>0</v>
      </c>
      <c r="Q48" s="42">
        <f t="shared" ref="Q48:Q56" si="69">P48/10</f>
        <v>0</v>
      </c>
      <c r="R48" s="45" t="e">
        <f t="shared" ref="R48:R56" si="70">N48+Q48</f>
        <v>#DIV/0!</v>
      </c>
      <c r="S48" s="45" t="e">
        <f t="shared" ref="S48:S56" si="71">R48/$Y$39</f>
        <v>#DIV/0!</v>
      </c>
      <c r="T48" s="59" t="e">
        <f t="shared" ref="T48:T56" si="72">Q48+M48</f>
        <v>#DIV/0!</v>
      </c>
      <c r="U48" s="59" t="e">
        <f t="shared" ref="U48:U56" si="73">(T48+V48)/2</f>
        <v>#DIV/0!</v>
      </c>
      <c r="V48" s="60" t="e">
        <f t="shared" ref="V48:V56" si="74">Q48+K48</f>
        <v>#DIV/0!</v>
      </c>
      <c r="W48" s="23"/>
    </row>
    <row r="49" spans="1:23" ht="15.75" customHeight="1">
      <c r="A49" s="25">
        <v>5</v>
      </c>
      <c r="B49" s="29" t="s">
        <v>27</v>
      </c>
      <c r="C49" s="28">
        <f>E48*200*0.75</f>
        <v>75000</v>
      </c>
      <c r="D49" s="30">
        <f t="shared" si="60"/>
        <v>3.75</v>
      </c>
      <c r="E49" s="2" t="s">
        <v>28</v>
      </c>
      <c r="F49" s="4"/>
      <c r="G49" s="32"/>
      <c r="H49" s="34"/>
      <c r="I49" s="57">
        <f t="shared" si="61"/>
        <v>0</v>
      </c>
      <c r="J49" s="58" t="e">
        <f t="shared" si="62"/>
        <v>#DIV/0!</v>
      </c>
      <c r="K49" s="109" t="e">
        <f t="shared" si="63"/>
        <v>#DIV/0!</v>
      </c>
      <c r="L49" s="109" t="e">
        <f t="shared" si="64"/>
        <v>#DIV/0!</v>
      </c>
      <c r="M49" s="109" t="e">
        <f t="shared" si="65"/>
        <v>#DIV/0!</v>
      </c>
      <c r="N49" s="109" t="e">
        <f t="shared" si="66"/>
        <v>#DIV/0!</v>
      </c>
      <c r="O49" s="59" t="e">
        <f t="shared" si="67"/>
        <v>#DIV/0!</v>
      </c>
      <c r="P49" s="110">
        <f t="shared" si="68"/>
        <v>0</v>
      </c>
      <c r="Q49" s="42">
        <f t="shared" si="69"/>
        <v>0</v>
      </c>
      <c r="R49" s="45" t="e">
        <f t="shared" si="70"/>
        <v>#DIV/0!</v>
      </c>
      <c r="S49" s="45" t="e">
        <f t="shared" si="71"/>
        <v>#DIV/0!</v>
      </c>
      <c r="T49" s="59" t="e">
        <f t="shared" si="72"/>
        <v>#DIV/0!</v>
      </c>
      <c r="U49" s="59" t="e">
        <f t="shared" si="73"/>
        <v>#DIV/0!</v>
      </c>
      <c r="V49" s="60" t="e">
        <f t="shared" si="74"/>
        <v>#DIV/0!</v>
      </c>
      <c r="W49" s="23"/>
    </row>
    <row r="50" spans="1:23" ht="16.5" customHeight="1">
      <c r="A50" s="25">
        <v>15</v>
      </c>
      <c r="B50" s="29" t="s">
        <v>27</v>
      </c>
      <c r="C50" s="28">
        <f>E48*100*0.75</f>
        <v>37500</v>
      </c>
      <c r="D50" s="30">
        <f t="shared" si="60"/>
        <v>5.625</v>
      </c>
      <c r="E50" s="51">
        <f>(D48+D49+D50)*0.16-E48</f>
        <v>-495.5</v>
      </c>
      <c r="F50" s="4"/>
      <c r="G50" s="32"/>
      <c r="H50" s="34"/>
      <c r="I50" s="57">
        <f t="shared" si="61"/>
        <v>0</v>
      </c>
      <c r="J50" s="58" t="e">
        <f t="shared" si="62"/>
        <v>#DIV/0!</v>
      </c>
      <c r="K50" s="109" t="e">
        <f t="shared" si="63"/>
        <v>#DIV/0!</v>
      </c>
      <c r="L50" s="109" t="e">
        <f t="shared" si="64"/>
        <v>#DIV/0!</v>
      </c>
      <c r="M50" s="109" t="e">
        <f t="shared" si="65"/>
        <v>#DIV/0!</v>
      </c>
      <c r="N50" s="109" t="e">
        <f t="shared" si="66"/>
        <v>#DIV/0!</v>
      </c>
      <c r="O50" s="59" t="e">
        <f t="shared" si="67"/>
        <v>#DIV/0!</v>
      </c>
      <c r="P50" s="110">
        <f t="shared" si="68"/>
        <v>0</v>
      </c>
      <c r="Q50" s="42">
        <f t="shared" si="69"/>
        <v>0</v>
      </c>
      <c r="R50" s="45" t="e">
        <f t="shared" si="70"/>
        <v>#DIV/0!</v>
      </c>
      <c r="S50" s="45" t="e">
        <f t="shared" si="71"/>
        <v>#DIV/0!</v>
      </c>
      <c r="T50" s="59" t="e">
        <f t="shared" si="72"/>
        <v>#DIV/0!</v>
      </c>
      <c r="U50" s="59" t="e">
        <f t="shared" si="73"/>
        <v>#DIV/0!</v>
      </c>
      <c r="V50" s="60" t="e">
        <f t="shared" si="74"/>
        <v>#DIV/0!</v>
      </c>
      <c r="W50" s="23"/>
    </row>
    <row r="51" spans="1:23" ht="15.75" customHeight="1">
      <c r="A51" s="25">
        <v>100</v>
      </c>
      <c r="B51" s="29" t="s">
        <v>27</v>
      </c>
      <c r="C51" s="28">
        <f>E48*20</f>
        <v>10000</v>
      </c>
      <c r="D51" s="30">
        <f t="shared" si="60"/>
        <v>10</v>
      </c>
      <c r="E51" s="2" t="s">
        <v>29</v>
      </c>
      <c r="F51" s="4"/>
      <c r="G51" s="32"/>
      <c r="H51" s="34"/>
      <c r="I51" s="57">
        <f t="shared" si="61"/>
        <v>0</v>
      </c>
      <c r="J51" s="58" t="e">
        <f t="shared" si="62"/>
        <v>#DIV/0!</v>
      </c>
      <c r="K51" s="109" t="e">
        <f t="shared" si="63"/>
        <v>#DIV/0!</v>
      </c>
      <c r="L51" s="109" t="e">
        <f t="shared" si="64"/>
        <v>#DIV/0!</v>
      </c>
      <c r="M51" s="109" t="e">
        <f t="shared" si="65"/>
        <v>#DIV/0!</v>
      </c>
      <c r="N51" s="109" t="e">
        <f t="shared" si="66"/>
        <v>#DIV/0!</v>
      </c>
      <c r="O51" s="59" t="e">
        <f t="shared" si="67"/>
        <v>#DIV/0!</v>
      </c>
      <c r="P51" s="110">
        <f t="shared" si="68"/>
        <v>0</v>
      </c>
      <c r="Q51" s="42">
        <f t="shared" si="69"/>
        <v>0</v>
      </c>
      <c r="R51" s="45" t="e">
        <f t="shared" si="70"/>
        <v>#DIV/0!</v>
      </c>
      <c r="S51" s="45" t="e">
        <f t="shared" si="71"/>
        <v>#DIV/0!</v>
      </c>
      <c r="T51" s="59" t="e">
        <f t="shared" si="72"/>
        <v>#DIV/0!</v>
      </c>
      <c r="U51" s="59" t="e">
        <f t="shared" si="73"/>
        <v>#DIV/0!</v>
      </c>
      <c r="V51" s="60" t="e">
        <f t="shared" si="74"/>
        <v>#DIV/0!</v>
      </c>
      <c r="W51" s="23"/>
    </row>
    <row r="52" spans="1:23" ht="16.5" customHeight="1">
      <c r="A52" s="25">
        <v>500</v>
      </c>
      <c r="B52" s="29" t="s">
        <v>27</v>
      </c>
      <c r="C52" s="28">
        <f>E48*8</f>
        <v>4000</v>
      </c>
      <c r="D52" s="30">
        <f t="shared" si="60"/>
        <v>20</v>
      </c>
      <c r="E52" s="51">
        <f>(D48+D49+D50)*0.16+D56-D48-D49-D50-E48</f>
        <v>892</v>
      </c>
      <c r="F52" s="4"/>
      <c r="G52" s="32"/>
      <c r="H52" s="34"/>
      <c r="I52" s="57">
        <f t="shared" si="61"/>
        <v>0</v>
      </c>
      <c r="J52" s="58" t="e">
        <f t="shared" si="62"/>
        <v>#DIV/0!</v>
      </c>
      <c r="K52" s="109" t="e">
        <f t="shared" si="63"/>
        <v>#DIV/0!</v>
      </c>
      <c r="L52" s="109" t="e">
        <f t="shared" si="64"/>
        <v>#DIV/0!</v>
      </c>
      <c r="M52" s="109" t="e">
        <f t="shared" si="65"/>
        <v>#DIV/0!</v>
      </c>
      <c r="N52" s="109" t="e">
        <f t="shared" si="66"/>
        <v>#DIV/0!</v>
      </c>
      <c r="O52" s="59" t="e">
        <f t="shared" si="67"/>
        <v>#DIV/0!</v>
      </c>
      <c r="P52" s="110">
        <f t="shared" si="68"/>
        <v>0</v>
      </c>
      <c r="Q52" s="42">
        <f t="shared" si="69"/>
        <v>0</v>
      </c>
      <c r="R52" s="45" t="e">
        <f t="shared" si="70"/>
        <v>#DIV/0!</v>
      </c>
      <c r="S52" s="45" t="e">
        <f t="shared" si="71"/>
        <v>#DIV/0!</v>
      </c>
      <c r="T52" s="59" t="e">
        <f t="shared" si="72"/>
        <v>#DIV/0!</v>
      </c>
      <c r="U52" s="59" t="e">
        <f t="shared" si="73"/>
        <v>#DIV/0!</v>
      </c>
      <c r="V52" s="60" t="e">
        <f t="shared" si="74"/>
        <v>#DIV/0!</v>
      </c>
      <c r="W52" s="23"/>
    </row>
    <row r="53" spans="1:23" ht="15.75" customHeight="1">
      <c r="A53" s="25">
        <v>7504</v>
      </c>
      <c r="B53" s="29" t="s">
        <v>27</v>
      </c>
      <c r="C53" s="28">
        <f>E48*6</f>
        <v>3000</v>
      </c>
      <c r="D53" s="30">
        <f t="shared" si="60"/>
        <v>225.12</v>
      </c>
      <c r="E53" s="2" t="s">
        <v>32</v>
      </c>
      <c r="F53" s="4"/>
      <c r="G53" s="32"/>
      <c r="H53" s="34"/>
      <c r="I53" s="57">
        <f t="shared" si="61"/>
        <v>0</v>
      </c>
      <c r="J53" s="58" t="e">
        <f t="shared" si="62"/>
        <v>#DIV/0!</v>
      </c>
      <c r="K53" s="109" t="e">
        <f t="shared" si="63"/>
        <v>#DIV/0!</v>
      </c>
      <c r="L53" s="109" t="e">
        <f t="shared" si="64"/>
        <v>#DIV/0!</v>
      </c>
      <c r="M53" s="109" t="e">
        <f t="shared" si="65"/>
        <v>#DIV/0!</v>
      </c>
      <c r="N53" s="109" t="e">
        <f t="shared" si="66"/>
        <v>#DIV/0!</v>
      </c>
      <c r="O53" s="59" t="e">
        <f t="shared" si="67"/>
        <v>#DIV/0!</v>
      </c>
      <c r="P53" s="110">
        <f t="shared" si="68"/>
        <v>0</v>
      </c>
      <c r="Q53" s="42">
        <f t="shared" si="69"/>
        <v>0</v>
      </c>
      <c r="R53" s="45" t="e">
        <f t="shared" si="70"/>
        <v>#DIV/0!</v>
      </c>
      <c r="S53" s="45" t="e">
        <f t="shared" si="71"/>
        <v>#DIV/0!</v>
      </c>
      <c r="T53" s="59" t="e">
        <f t="shared" si="72"/>
        <v>#DIV/0!</v>
      </c>
      <c r="U53" s="59" t="e">
        <f t="shared" si="73"/>
        <v>#DIV/0!</v>
      </c>
      <c r="V53" s="60" t="e">
        <f t="shared" si="74"/>
        <v>#DIV/0!</v>
      </c>
      <c r="W53" s="23"/>
    </row>
    <row r="54" spans="1:23" ht="16.5" customHeight="1">
      <c r="A54" s="25">
        <v>21364</v>
      </c>
      <c r="B54" s="29" t="s">
        <v>27</v>
      </c>
      <c r="C54" s="28">
        <f>E48*4</f>
        <v>2000</v>
      </c>
      <c r="D54" s="30">
        <f t="shared" si="60"/>
        <v>427.28</v>
      </c>
      <c r="E54" s="51">
        <f>D56-D48-D49-D50-E48</f>
        <v>887.5</v>
      </c>
      <c r="F54" s="4"/>
      <c r="G54" s="32"/>
      <c r="H54" s="34"/>
      <c r="I54" s="57">
        <f t="shared" si="61"/>
        <v>0</v>
      </c>
      <c r="J54" s="58" t="e">
        <f t="shared" si="62"/>
        <v>#DIV/0!</v>
      </c>
      <c r="K54" s="109" t="e">
        <f t="shared" si="63"/>
        <v>#DIV/0!</v>
      </c>
      <c r="L54" s="109" t="e">
        <f t="shared" si="64"/>
        <v>#DIV/0!</v>
      </c>
      <c r="M54" s="109" t="e">
        <f t="shared" si="65"/>
        <v>#DIV/0!</v>
      </c>
      <c r="N54" s="109" t="e">
        <f t="shared" si="66"/>
        <v>#DIV/0!</v>
      </c>
      <c r="O54" s="59" t="e">
        <f t="shared" si="67"/>
        <v>#DIV/0!</v>
      </c>
      <c r="P54" s="110">
        <f t="shared" si="68"/>
        <v>0</v>
      </c>
      <c r="Q54" s="42">
        <f t="shared" si="69"/>
        <v>0</v>
      </c>
      <c r="R54" s="45" t="e">
        <f t="shared" si="70"/>
        <v>#DIV/0!</v>
      </c>
      <c r="S54" s="45" t="e">
        <f t="shared" si="71"/>
        <v>#DIV/0!</v>
      </c>
      <c r="T54" s="59" t="e">
        <f t="shared" si="72"/>
        <v>#DIV/0!</v>
      </c>
      <c r="U54" s="59" t="e">
        <f t="shared" si="73"/>
        <v>#DIV/0!</v>
      </c>
      <c r="V54" s="60" t="e">
        <f t="shared" si="74"/>
        <v>#DIV/0!</v>
      </c>
      <c r="W54" s="23"/>
    </row>
    <row r="55" spans="1:23" ht="16.5" customHeight="1">
      <c r="A55" s="61">
        <v>70510</v>
      </c>
      <c r="B55" s="65" t="s">
        <v>27</v>
      </c>
      <c r="C55" s="67">
        <f>E48*2</f>
        <v>1000</v>
      </c>
      <c r="D55" s="68">
        <f t="shared" si="60"/>
        <v>705.1</v>
      </c>
      <c r="E55" s="69" t="s">
        <v>33</v>
      </c>
      <c r="F55" s="4"/>
      <c r="G55" s="32"/>
      <c r="H55" s="34"/>
      <c r="I55" s="57">
        <f t="shared" si="61"/>
        <v>0</v>
      </c>
      <c r="J55" s="58" t="e">
        <f t="shared" si="62"/>
        <v>#DIV/0!</v>
      </c>
      <c r="K55" s="109" t="e">
        <f t="shared" si="63"/>
        <v>#DIV/0!</v>
      </c>
      <c r="L55" s="109" t="e">
        <f t="shared" si="64"/>
        <v>#DIV/0!</v>
      </c>
      <c r="M55" s="109" t="e">
        <f t="shared" si="65"/>
        <v>#DIV/0!</v>
      </c>
      <c r="N55" s="109" t="e">
        <f t="shared" si="66"/>
        <v>#DIV/0!</v>
      </c>
      <c r="O55" s="59" t="e">
        <f t="shared" si="67"/>
        <v>#DIV/0!</v>
      </c>
      <c r="P55" s="110">
        <f t="shared" si="68"/>
        <v>0</v>
      </c>
      <c r="Q55" s="42">
        <f t="shared" si="69"/>
        <v>0</v>
      </c>
      <c r="R55" s="45" t="e">
        <f t="shared" si="70"/>
        <v>#DIV/0!</v>
      </c>
      <c r="S55" s="45" t="e">
        <f t="shared" si="71"/>
        <v>#DIV/0!</v>
      </c>
      <c r="T55" s="59" t="e">
        <f t="shared" si="72"/>
        <v>#DIV/0!</v>
      </c>
      <c r="U55" s="59" t="e">
        <f t="shared" si="73"/>
        <v>#DIV/0!</v>
      </c>
      <c r="V55" s="60" t="e">
        <f t="shared" si="74"/>
        <v>#DIV/0!</v>
      </c>
      <c r="W55" s="23"/>
    </row>
    <row r="56" spans="1:23" ht="16.5" customHeight="1">
      <c r="A56" s="217" t="s">
        <v>35</v>
      </c>
      <c r="B56" s="218"/>
      <c r="C56" s="218"/>
      <c r="D56" s="74">
        <f>SUM(D48:D55)</f>
        <v>1415.625</v>
      </c>
      <c r="E56" s="77">
        <v>12.5</v>
      </c>
      <c r="F56" s="4"/>
      <c r="G56" s="32"/>
      <c r="H56" s="80"/>
      <c r="I56" s="57">
        <f t="shared" si="61"/>
        <v>0</v>
      </c>
      <c r="J56" s="58" t="e">
        <f t="shared" si="62"/>
        <v>#DIV/0!</v>
      </c>
      <c r="K56" s="109" t="e">
        <f t="shared" si="63"/>
        <v>#DIV/0!</v>
      </c>
      <c r="L56" s="109" t="e">
        <f t="shared" si="64"/>
        <v>#DIV/0!</v>
      </c>
      <c r="M56" s="109" t="e">
        <f t="shared" si="65"/>
        <v>#DIV/0!</v>
      </c>
      <c r="N56" s="109" t="e">
        <f t="shared" si="66"/>
        <v>#DIV/0!</v>
      </c>
      <c r="O56" s="59" t="e">
        <f t="shared" si="67"/>
        <v>#DIV/0!</v>
      </c>
      <c r="P56" s="113">
        <f t="shared" si="68"/>
        <v>0</v>
      </c>
      <c r="Q56" s="42">
        <f t="shared" si="69"/>
        <v>0</v>
      </c>
      <c r="R56" s="45" t="e">
        <f t="shared" si="70"/>
        <v>#DIV/0!</v>
      </c>
      <c r="S56" s="45" t="e">
        <f t="shared" si="71"/>
        <v>#DIV/0!</v>
      </c>
      <c r="T56" s="84" t="e">
        <f t="shared" si="72"/>
        <v>#DIV/0!</v>
      </c>
      <c r="U56" s="84" t="e">
        <f t="shared" si="73"/>
        <v>#DIV/0!</v>
      </c>
      <c r="V56" s="86" t="e">
        <f t="shared" si="74"/>
        <v>#DIV/0!</v>
      </c>
      <c r="W56" s="23"/>
    </row>
    <row r="57" spans="1:23" ht="16.5" customHeight="1">
      <c r="A57" s="4"/>
      <c r="B57" s="4"/>
      <c r="C57" s="4"/>
      <c r="D57" s="4"/>
      <c r="E57" s="4"/>
      <c r="F57" s="4"/>
      <c r="I57" s="116"/>
      <c r="J57" s="117"/>
      <c r="K57" s="94"/>
      <c r="L57" s="94"/>
      <c r="M57" s="94"/>
      <c r="N57" s="149"/>
      <c r="O57" s="150"/>
      <c r="P57" s="94"/>
      <c r="Q57" s="94"/>
      <c r="R57" s="94"/>
      <c r="S57" s="94"/>
      <c r="T57" s="94"/>
      <c r="U57" s="94"/>
      <c r="V57" s="94"/>
      <c r="W57" s="23"/>
    </row>
    <row r="58" spans="1:23" ht="15.75">
      <c r="A58" s="212" t="s">
        <v>2</v>
      </c>
      <c r="B58" s="213"/>
      <c r="C58" s="2" t="s">
        <v>3</v>
      </c>
      <c r="D58" s="2" t="s">
        <v>4</v>
      </c>
      <c r="E58" s="3" t="s">
        <v>5</v>
      </c>
      <c r="F58" s="4"/>
      <c r="G58" s="120" t="s">
        <v>6</v>
      </c>
      <c r="H58" s="10" t="s">
        <v>7</v>
      </c>
      <c r="I58" s="121" t="s">
        <v>8</v>
      </c>
      <c r="J58" s="122" t="s">
        <v>9</v>
      </c>
      <c r="K58" s="21" t="s">
        <v>10</v>
      </c>
      <c r="L58" s="21" t="s">
        <v>11</v>
      </c>
      <c r="M58" s="21" t="s">
        <v>12</v>
      </c>
      <c r="N58" s="21" t="s">
        <v>13</v>
      </c>
      <c r="O58" s="21" t="s">
        <v>14</v>
      </c>
      <c r="P58" s="21" t="s">
        <v>15</v>
      </c>
      <c r="Q58" s="21" t="s">
        <v>16</v>
      </c>
      <c r="R58" s="17" t="s">
        <v>17</v>
      </c>
      <c r="S58" s="17" t="s">
        <v>21</v>
      </c>
      <c r="T58" s="19" t="s">
        <v>20</v>
      </c>
      <c r="U58" s="21" t="s">
        <v>22</v>
      </c>
      <c r="V58" s="19" t="s">
        <v>23</v>
      </c>
      <c r="W58" s="23"/>
    </row>
    <row r="59" spans="1:23" ht="16.5" customHeight="1">
      <c r="A59" s="25">
        <v>2</v>
      </c>
      <c r="B59" s="29" t="s">
        <v>27</v>
      </c>
      <c r="C59" s="28">
        <f>E59*2500*0.75</f>
        <v>1875000</v>
      </c>
      <c r="D59" s="30">
        <f t="shared" ref="D59:D66" si="75">C59*A59/100000</f>
        <v>37.5</v>
      </c>
      <c r="E59" s="31">
        <v>1000</v>
      </c>
      <c r="F59" s="4"/>
      <c r="G59" s="32"/>
      <c r="H59" s="34"/>
      <c r="I59" s="57">
        <f t="shared" ref="I59:I67" si="76">(H59+G59*500)/1500</f>
        <v>0</v>
      </c>
      <c r="J59" s="58" t="e">
        <f t="shared" ref="J59:J67" si="77">I59/G59</f>
        <v>#DIV/0!</v>
      </c>
      <c r="K59" s="109" t="e">
        <f t="shared" ref="K59:K67" si="78">(J59*(D$67-E$59)+(1-J59)*(E$61))*G59</f>
        <v>#DIV/0!</v>
      </c>
      <c r="L59" s="109" t="e">
        <f t="shared" ref="L59:L67" si="79">(J59*E$63+(1-J59)*(E$61))*G59</f>
        <v>#DIV/0!</v>
      </c>
      <c r="M59" s="109" t="e">
        <f t="shared" ref="M59:M67" si="80">(J59*E$65+(1-J59)*(-E$59))*G59</f>
        <v>#DIV/0!</v>
      </c>
      <c r="N59" s="109" t="e">
        <f t="shared" ref="N59:N67" si="81">(J59*($D$67-$D$59-$D$60-$D$61-$E$59)+(1-J59)*(($D$60+$D$61)*0.1-$E$59))*G59</f>
        <v>#DIV/0!</v>
      </c>
      <c r="O59" s="59" t="e">
        <f t="shared" ref="O59:O67" si="82">H59/G59</f>
        <v>#DIV/0!</v>
      </c>
      <c r="P59" s="110">
        <f t="shared" ref="P59:P67" si="83">G59*E$67</f>
        <v>0</v>
      </c>
      <c r="Q59" s="42">
        <f t="shared" ref="Q59:Q67" si="84">P59/10</f>
        <v>0</v>
      </c>
      <c r="R59" s="45" t="e">
        <f t="shared" ref="R59:R67" si="85">N59+Q59</f>
        <v>#DIV/0!</v>
      </c>
      <c r="S59" s="45" t="e">
        <f t="shared" ref="S59:S67" si="86">R59/$Y$39</f>
        <v>#DIV/0!</v>
      </c>
      <c r="T59" s="59" t="e">
        <f t="shared" ref="T59:T67" si="87">Q59+M59</f>
        <v>#DIV/0!</v>
      </c>
      <c r="U59" s="59" t="e">
        <f t="shared" ref="U59:U67" si="88">(T59+V59)/2</f>
        <v>#DIV/0!</v>
      </c>
      <c r="V59" s="60" t="e">
        <f t="shared" ref="V59:V67" si="89">Q59+K59</f>
        <v>#DIV/0!</v>
      </c>
      <c r="W59" s="23"/>
    </row>
    <row r="60" spans="1:23" ht="15.75" customHeight="1">
      <c r="A60" s="25">
        <v>5</v>
      </c>
      <c r="B60" s="29" t="s">
        <v>27</v>
      </c>
      <c r="C60" s="28">
        <f>E59*200*0.75</f>
        <v>150000</v>
      </c>
      <c r="D60" s="30">
        <f t="shared" si="75"/>
        <v>7.5</v>
      </c>
      <c r="E60" s="2" t="s">
        <v>28</v>
      </c>
      <c r="F60" s="4"/>
      <c r="G60" s="32"/>
      <c r="H60" s="34"/>
      <c r="I60" s="57">
        <f t="shared" si="76"/>
        <v>0</v>
      </c>
      <c r="J60" s="58" t="e">
        <f t="shared" si="77"/>
        <v>#DIV/0!</v>
      </c>
      <c r="K60" s="109" t="e">
        <f t="shared" si="78"/>
        <v>#DIV/0!</v>
      </c>
      <c r="L60" s="109" t="e">
        <f t="shared" si="79"/>
        <v>#DIV/0!</v>
      </c>
      <c r="M60" s="109" t="e">
        <f t="shared" si="80"/>
        <v>#DIV/0!</v>
      </c>
      <c r="N60" s="109" t="e">
        <f t="shared" si="81"/>
        <v>#DIV/0!</v>
      </c>
      <c r="O60" s="59" t="e">
        <f t="shared" si="82"/>
        <v>#DIV/0!</v>
      </c>
      <c r="P60" s="110">
        <f t="shared" si="83"/>
        <v>0</v>
      </c>
      <c r="Q60" s="42">
        <f t="shared" si="84"/>
        <v>0</v>
      </c>
      <c r="R60" s="45" t="e">
        <f t="shared" si="85"/>
        <v>#DIV/0!</v>
      </c>
      <c r="S60" s="45" t="e">
        <f t="shared" si="86"/>
        <v>#DIV/0!</v>
      </c>
      <c r="T60" s="59" t="e">
        <f t="shared" si="87"/>
        <v>#DIV/0!</v>
      </c>
      <c r="U60" s="59" t="e">
        <f t="shared" si="88"/>
        <v>#DIV/0!</v>
      </c>
      <c r="V60" s="60" t="e">
        <f t="shared" si="89"/>
        <v>#DIV/0!</v>
      </c>
      <c r="W60" s="23"/>
    </row>
    <row r="61" spans="1:23" ht="16.5" customHeight="1">
      <c r="A61" s="25">
        <v>15</v>
      </c>
      <c r="B61" s="29" t="s">
        <v>27</v>
      </c>
      <c r="C61" s="28">
        <f>E59*100*0.75</f>
        <v>75000</v>
      </c>
      <c r="D61" s="30">
        <f t="shared" si="75"/>
        <v>11.25</v>
      </c>
      <c r="E61" s="51">
        <f>(D59+D60+D61)*0.16-E59</f>
        <v>-991</v>
      </c>
      <c r="F61" s="4"/>
      <c r="G61" s="32"/>
      <c r="H61" s="34"/>
      <c r="I61" s="57">
        <f t="shared" si="76"/>
        <v>0</v>
      </c>
      <c r="J61" s="58" t="e">
        <f t="shared" si="77"/>
        <v>#DIV/0!</v>
      </c>
      <c r="K61" s="109" t="e">
        <f t="shared" si="78"/>
        <v>#DIV/0!</v>
      </c>
      <c r="L61" s="109" t="e">
        <f t="shared" si="79"/>
        <v>#DIV/0!</v>
      </c>
      <c r="M61" s="109" t="e">
        <f t="shared" si="80"/>
        <v>#DIV/0!</v>
      </c>
      <c r="N61" s="109" t="e">
        <f t="shared" si="81"/>
        <v>#DIV/0!</v>
      </c>
      <c r="O61" s="59" t="e">
        <f t="shared" si="82"/>
        <v>#DIV/0!</v>
      </c>
      <c r="P61" s="110">
        <f t="shared" si="83"/>
        <v>0</v>
      </c>
      <c r="Q61" s="42">
        <f t="shared" si="84"/>
        <v>0</v>
      </c>
      <c r="R61" s="45" t="e">
        <f t="shared" si="85"/>
        <v>#DIV/0!</v>
      </c>
      <c r="S61" s="45" t="e">
        <f t="shared" si="86"/>
        <v>#DIV/0!</v>
      </c>
      <c r="T61" s="59" t="e">
        <f t="shared" si="87"/>
        <v>#DIV/0!</v>
      </c>
      <c r="U61" s="59" t="e">
        <f t="shared" si="88"/>
        <v>#DIV/0!</v>
      </c>
      <c r="V61" s="60" t="e">
        <f t="shared" si="89"/>
        <v>#DIV/0!</v>
      </c>
      <c r="W61" s="23"/>
    </row>
    <row r="62" spans="1:23" ht="15.75" customHeight="1">
      <c r="A62" s="25">
        <v>100</v>
      </c>
      <c r="B62" s="29" t="s">
        <v>27</v>
      </c>
      <c r="C62" s="28">
        <f>E59*20</f>
        <v>20000</v>
      </c>
      <c r="D62" s="30">
        <f t="shared" si="75"/>
        <v>20</v>
      </c>
      <c r="E62" s="2" t="s">
        <v>29</v>
      </c>
      <c r="F62" s="4"/>
      <c r="G62" s="32"/>
      <c r="H62" s="34"/>
      <c r="I62" s="57">
        <f t="shared" si="76"/>
        <v>0</v>
      </c>
      <c r="J62" s="58" t="e">
        <f t="shared" si="77"/>
        <v>#DIV/0!</v>
      </c>
      <c r="K62" s="109" t="e">
        <f t="shared" si="78"/>
        <v>#DIV/0!</v>
      </c>
      <c r="L62" s="109" t="e">
        <f t="shared" si="79"/>
        <v>#DIV/0!</v>
      </c>
      <c r="M62" s="109" t="e">
        <f t="shared" si="80"/>
        <v>#DIV/0!</v>
      </c>
      <c r="N62" s="109" t="e">
        <f t="shared" si="81"/>
        <v>#DIV/0!</v>
      </c>
      <c r="O62" s="59" t="e">
        <f t="shared" si="82"/>
        <v>#DIV/0!</v>
      </c>
      <c r="P62" s="110">
        <f t="shared" si="83"/>
        <v>0</v>
      </c>
      <c r="Q62" s="42">
        <f t="shared" si="84"/>
        <v>0</v>
      </c>
      <c r="R62" s="45" t="e">
        <f t="shared" si="85"/>
        <v>#DIV/0!</v>
      </c>
      <c r="S62" s="45" t="e">
        <f t="shared" si="86"/>
        <v>#DIV/0!</v>
      </c>
      <c r="T62" s="59" t="e">
        <f t="shared" si="87"/>
        <v>#DIV/0!</v>
      </c>
      <c r="U62" s="59" t="e">
        <f t="shared" si="88"/>
        <v>#DIV/0!</v>
      </c>
      <c r="V62" s="60" t="e">
        <f t="shared" si="89"/>
        <v>#DIV/0!</v>
      </c>
      <c r="W62" s="23"/>
    </row>
    <row r="63" spans="1:23" ht="16.5" customHeight="1">
      <c r="A63" s="25">
        <v>500</v>
      </c>
      <c r="B63" s="29" t="s">
        <v>27</v>
      </c>
      <c r="C63" s="28">
        <f>E59*8</f>
        <v>8000</v>
      </c>
      <c r="D63" s="30">
        <f t="shared" si="75"/>
        <v>40</v>
      </c>
      <c r="E63" s="51">
        <f>(D59+D60+D61)*0.16+D67-D59-D60-D61-E59</f>
        <v>1784</v>
      </c>
      <c r="F63" s="4"/>
      <c r="G63" s="32"/>
      <c r="H63" s="34"/>
      <c r="I63" s="57">
        <f t="shared" si="76"/>
        <v>0</v>
      </c>
      <c r="J63" s="58" t="e">
        <f t="shared" si="77"/>
        <v>#DIV/0!</v>
      </c>
      <c r="K63" s="109" t="e">
        <f t="shared" si="78"/>
        <v>#DIV/0!</v>
      </c>
      <c r="L63" s="109" t="e">
        <f t="shared" si="79"/>
        <v>#DIV/0!</v>
      </c>
      <c r="M63" s="109" t="e">
        <f t="shared" si="80"/>
        <v>#DIV/0!</v>
      </c>
      <c r="N63" s="109" t="e">
        <f t="shared" si="81"/>
        <v>#DIV/0!</v>
      </c>
      <c r="O63" s="59" t="e">
        <f t="shared" si="82"/>
        <v>#DIV/0!</v>
      </c>
      <c r="P63" s="110">
        <f t="shared" si="83"/>
        <v>0</v>
      </c>
      <c r="Q63" s="42">
        <f t="shared" si="84"/>
        <v>0</v>
      </c>
      <c r="R63" s="45" t="e">
        <f t="shared" si="85"/>
        <v>#DIV/0!</v>
      </c>
      <c r="S63" s="45" t="e">
        <f t="shared" si="86"/>
        <v>#DIV/0!</v>
      </c>
      <c r="T63" s="59" t="e">
        <f t="shared" si="87"/>
        <v>#DIV/0!</v>
      </c>
      <c r="U63" s="59" t="e">
        <f t="shared" si="88"/>
        <v>#DIV/0!</v>
      </c>
      <c r="V63" s="60" t="e">
        <f t="shared" si="89"/>
        <v>#DIV/0!</v>
      </c>
      <c r="W63" s="23"/>
    </row>
    <row r="64" spans="1:23" ht="15.75" customHeight="1">
      <c r="A64" s="25">
        <v>7504</v>
      </c>
      <c r="B64" s="29" t="s">
        <v>27</v>
      </c>
      <c r="C64" s="28">
        <f>E59*6</f>
        <v>6000</v>
      </c>
      <c r="D64" s="30">
        <f t="shared" si="75"/>
        <v>450.24</v>
      </c>
      <c r="E64" s="2" t="s">
        <v>32</v>
      </c>
      <c r="F64" s="4"/>
      <c r="G64" s="32"/>
      <c r="H64" s="34"/>
      <c r="I64" s="57">
        <f t="shared" si="76"/>
        <v>0</v>
      </c>
      <c r="J64" s="58" t="e">
        <f t="shared" si="77"/>
        <v>#DIV/0!</v>
      </c>
      <c r="K64" s="109" t="e">
        <f t="shared" si="78"/>
        <v>#DIV/0!</v>
      </c>
      <c r="L64" s="109" t="e">
        <f t="shared" si="79"/>
        <v>#DIV/0!</v>
      </c>
      <c r="M64" s="109" t="e">
        <f t="shared" si="80"/>
        <v>#DIV/0!</v>
      </c>
      <c r="N64" s="109" t="e">
        <f t="shared" si="81"/>
        <v>#DIV/0!</v>
      </c>
      <c r="O64" s="59" t="e">
        <f t="shared" si="82"/>
        <v>#DIV/0!</v>
      </c>
      <c r="P64" s="110">
        <f t="shared" si="83"/>
        <v>0</v>
      </c>
      <c r="Q64" s="42">
        <f t="shared" si="84"/>
        <v>0</v>
      </c>
      <c r="R64" s="45" t="e">
        <f t="shared" si="85"/>
        <v>#DIV/0!</v>
      </c>
      <c r="S64" s="45" t="e">
        <f t="shared" si="86"/>
        <v>#DIV/0!</v>
      </c>
      <c r="T64" s="59" t="e">
        <f t="shared" si="87"/>
        <v>#DIV/0!</v>
      </c>
      <c r="U64" s="59" t="e">
        <f t="shared" si="88"/>
        <v>#DIV/0!</v>
      </c>
      <c r="V64" s="60" t="e">
        <f t="shared" si="89"/>
        <v>#DIV/0!</v>
      </c>
      <c r="W64" s="23"/>
    </row>
    <row r="65" spans="1:26" ht="16.5" customHeight="1">
      <c r="A65" s="25">
        <v>21364</v>
      </c>
      <c r="B65" s="29" t="s">
        <v>27</v>
      </c>
      <c r="C65" s="28">
        <f>E59*4</f>
        <v>4000</v>
      </c>
      <c r="D65" s="30">
        <f t="shared" si="75"/>
        <v>854.56</v>
      </c>
      <c r="E65" s="51">
        <f>D67-D59-D60-D61-E59</f>
        <v>1775</v>
      </c>
      <c r="F65" s="4"/>
      <c r="G65" s="32"/>
      <c r="H65" s="34"/>
      <c r="I65" s="57">
        <f t="shared" si="76"/>
        <v>0</v>
      </c>
      <c r="J65" s="58" t="e">
        <f t="shared" si="77"/>
        <v>#DIV/0!</v>
      </c>
      <c r="K65" s="109" t="e">
        <f t="shared" si="78"/>
        <v>#DIV/0!</v>
      </c>
      <c r="L65" s="109" t="e">
        <f t="shared" si="79"/>
        <v>#DIV/0!</v>
      </c>
      <c r="M65" s="109" t="e">
        <f t="shared" si="80"/>
        <v>#DIV/0!</v>
      </c>
      <c r="N65" s="109" t="e">
        <f t="shared" si="81"/>
        <v>#DIV/0!</v>
      </c>
      <c r="O65" s="59" t="e">
        <f t="shared" si="82"/>
        <v>#DIV/0!</v>
      </c>
      <c r="P65" s="110">
        <f t="shared" si="83"/>
        <v>0</v>
      </c>
      <c r="Q65" s="42">
        <f t="shared" si="84"/>
        <v>0</v>
      </c>
      <c r="R65" s="45" t="e">
        <f t="shared" si="85"/>
        <v>#DIV/0!</v>
      </c>
      <c r="S65" s="45" t="e">
        <f t="shared" si="86"/>
        <v>#DIV/0!</v>
      </c>
      <c r="T65" s="59" t="e">
        <f t="shared" si="87"/>
        <v>#DIV/0!</v>
      </c>
      <c r="U65" s="59" t="e">
        <f t="shared" si="88"/>
        <v>#DIV/0!</v>
      </c>
      <c r="V65" s="60" t="e">
        <f t="shared" si="89"/>
        <v>#DIV/0!</v>
      </c>
      <c r="W65" s="23"/>
    </row>
    <row r="66" spans="1:26" ht="16.5" customHeight="1">
      <c r="A66" s="61">
        <v>70510</v>
      </c>
      <c r="B66" s="65" t="s">
        <v>27</v>
      </c>
      <c r="C66" s="67">
        <f>E59*2</f>
        <v>2000</v>
      </c>
      <c r="D66" s="68">
        <f t="shared" si="75"/>
        <v>1410.2</v>
      </c>
      <c r="E66" s="69" t="s">
        <v>33</v>
      </c>
      <c r="F66" s="4"/>
      <c r="G66" s="32"/>
      <c r="H66" s="34"/>
      <c r="I66" s="57">
        <f t="shared" si="76"/>
        <v>0</v>
      </c>
      <c r="J66" s="58" t="e">
        <f t="shared" si="77"/>
        <v>#DIV/0!</v>
      </c>
      <c r="K66" s="109" t="e">
        <f t="shared" si="78"/>
        <v>#DIV/0!</v>
      </c>
      <c r="L66" s="109" t="e">
        <f t="shared" si="79"/>
        <v>#DIV/0!</v>
      </c>
      <c r="M66" s="109" t="e">
        <f t="shared" si="80"/>
        <v>#DIV/0!</v>
      </c>
      <c r="N66" s="109" t="e">
        <f t="shared" si="81"/>
        <v>#DIV/0!</v>
      </c>
      <c r="O66" s="59" t="e">
        <f t="shared" si="82"/>
        <v>#DIV/0!</v>
      </c>
      <c r="P66" s="110">
        <f t="shared" si="83"/>
        <v>0</v>
      </c>
      <c r="Q66" s="42">
        <f t="shared" si="84"/>
        <v>0</v>
      </c>
      <c r="R66" s="45" t="e">
        <f t="shared" si="85"/>
        <v>#DIV/0!</v>
      </c>
      <c r="S66" s="45" t="e">
        <f t="shared" si="86"/>
        <v>#DIV/0!</v>
      </c>
      <c r="T66" s="59" t="e">
        <f t="shared" si="87"/>
        <v>#DIV/0!</v>
      </c>
      <c r="U66" s="59" t="e">
        <f t="shared" si="88"/>
        <v>#DIV/0!</v>
      </c>
      <c r="V66" s="60" t="e">
        <f t="shared" si="89"/>
        <v>#DIV/0!</v>
      </c>
      <c r="W66" s="23"/>
    </row>
    <row r="67" spans="1:26" ht="16.5" customHeight="1">
      <c r="A67" s="217" t="s">
        <v>35</v>
      </c>
      <c r="B67" s="218"/>
      <c r="C67" s="218"/>
      <c r="D67" s="74">
        <f>SUM(D59:D66)</f>
        <v>2831.25</v>
      </c>
      <c r="E67" s="77">
        <f>12.5/500*1000</f>
        <v>25</v>
      </c>
      <c r="F67" s="4"/>
      <c r="G67" s="32"/>
      <c r="H67" s="80"/>
      <c r="I67" s="57">
        <f t="shared" si="76"/>
        <v>0</v>
      </c>
      <c r="J67" s="58" t="e">
        <f t="shared" si="77"/>
        <v>#DIV/0!</v>
      </c>
      <c r="K67" s="109" t="e">
        <f t="shared" si="78"/>
        <v>#DIV/0!</v>
      </c>
      <c r="L67" s="109" t="e">
        <f t="shared" si="79"/>
        <v>#DIV/0!</v>
      </c>
      <c r="M67" s="109" t="e">
        <f t="shared" si="80"/>
        <v>#DIV/0!</v>
      </c>
      <c r="N67" s="109" t="e">
        <f t="shared" si="81"/>
        <v>#DIV/0!</v>
      </c>
      <c r="O67" s="59" t="e">
        <f t="shared" si="82"/>
        <v>#DIV/0!</v>
      </c>
      <c r="P67" s="110">
        <f t="shared" si="83"/>
        <v>0</v>
      </c>
      <c r="Q67" s="42">
        <f t="shared" si="84"/>
        <v>0</v>
      </c>
      <c r="R67" s="45" t="e">
        <f t="shared" si="85"/>
        <v>#DIV/0!</v>
      </c>
      <c r="S67" s="45" t="e">
        <f t="shared" si="86"/>
        <v>#DIV/0!</v>
      </c>
      <c r="T67" s="84" t="e">
        <f t="shared" si="87"/>
        <v>#DIV/0!</v>
      </c>
      <c r="U67" s="84" t="e">
        <f t="shared" si="88"/>
        <v>#DIV/0!</v>
      </c>
      <c r="V67" s="86" t="e">
        <f t="shared" si="89"/>
        <v>#DIV/0!</v>
      </c>
      <c r="W67" s="23"/>
    </row>
    <row r="68" spans="1:26" ht="15.75" customHeight="1">
      <c r="A68" s="4"/>
      <c r="B68" s="4"/>
      <c r="C68" s="4"/>
      <c r="D68" s="4"/>
      <c r="E68" s="4"/>
      <c r="F68" s="4"/>
      <c r="G68" s="4"/>
      <c r="H68" s="4"/>
      <c r="I68" s="140"/>
      <c r="J68" s="141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23"/>
      <c r="X68" s="23"/>
      <c r="Y68" s="23"/>
      <c r="Z68" s="23"/>
    </row>
    <row r="69" spans="1:26">
      <c r="A69" s="215" t="s">
        <v>60</v>
      </c>
      <c r="B69" s="207"/>
      <c r="C69" s="207"/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7"/>
      <c r="S69" s="207"/>
      <c r="T69" s="207"/>
      <c r="U69" s="207"/>
      <c r="V69" s="207"/>
      <c r="W69" s="23"/>
      <c r="X69" s="23"/>
      <c r="Y69" s="23"/>
      <c r="Z69" s="23"/>
    </row>
    <row r="70" spans="1:26" ht="12.75" customHeight="1">
      <c r="A70" s="207"/>
      <c r="B70" s="207"/>
      <c r="C70" s="207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7"/>
      <c r="S70" s="207"/>
      <c r="T70" s="207"/>
      <c r="U70" s="207"/>
      <c r="V70" s="207"/>
      <c r="W70" s="23"/>
      <c r="X70" s="23"/>
      <c r="Y70" s="23"/>
      <c r="Z70" s="23"/>
    </row>
    <row r="71" spans="1:26" ht="15.75" customHeight="1">
      <c r="A71" s="207"/>
      <c r="B71" s="207"/>
      <c r="C71" s="207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3"/>
      <c r="X71" s="23"/>
      <c r="Y71" s="23"/>
      <c r="Z71" s="23"/>
    </row>
    <row r="72" spans="1:26" ht="16.5" customHeight="1">
      <c r="W72" s="23"/>
      <c r="X72" s="23"/>
      <c r="Y72" s="23"/>
      <c r="Z72" s="23"/>
    </row>
    <row r="73" spans="1:26" ht="18.75">
      <c r="A73" s="220" t="s">
        <v>68</v>
      </c>
      <c r="B73" s="220"/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 t="s">
        <v>69</v>
      </c>
      <c r="N73" s="220"/>
      <c r="O73" s="220"/>
      <c r="P73" s="220"/>
      <c r="Q73" s="220"/>
      <c r="R73" s="220"/>
      <c r="S73" s="220"/>
      <c r="T73" s="220"/>
      <c r="U73" s="220"/>
      <c r="V73" s="220"/>
      <c r="W73" s="23"/>
      <c r="X73" s="23"/>
      <c r="Y73" s="23"/>
      <c r="Z73" s="23"/>
    </row>
    <row r="74" spans="1:26">
      <c r="A74" s="23"/>
      <c r="B74" s="23"/>
      <c r="C74" s="23"/>
      <c r="D74" s="23"/>
      <c r="E74" s="23"/>
      <c r="F74" s="23"/>
      <c r="G74" s="23"/>
      <c r="H74" s="23"/>
      <c r="I74" s="142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>
      <c r="A75" s="23"/>
      <c r="B75" s="23"/>
      <c r="C75" s="23"/>
      <c r="D75" s="23"/>
      <c r="E75" s="23"/>
      <c r="F75" s="23"/>
      <c r="G75" s="23"/>
      <c r="H75" s="23"/>
      <c r="I75" s="142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>
      <c r="A76" s="23"/>
      <c r="B76" s="23"/>
      <c r="C76" s="23"/>
      <c r="D76" s="23"/>
      <c r="E76" s="23"/>
      <c r="F76" s="23"/>
      <c r="G76" s="23"/>
      <c r="H76" s="23"/>
      <c r="I76" s="142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>
      <c r="A77" s="23"/>
      <c r="B77" s="23"/>
      <c r="C77" s="23"/>
      <c r="D77" s="23"/>
      <c r="E77" s="23"/>
      <c r="F77" s="23"/>
      <c r="G77" s="23"/>
      <c r="H77" s="23"/>
      <c r="I77" s="142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>
      <c r="A78" s="23"/>
      <c r="B78" s="23"/>
      <c r="C78" s="23"/>
      <c r="D78" s="23"/>
      <c r="E78" s="23"/>
      <c r="F78" s="23"/>
      <c r="G78" s="23"/>
      <c r="H78" s="23"/>
      <c r="I78" s="14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>
      <c r="A79" s="23"/>
      <c r="B79" s="23"/>
      <c r="C79" s="23"/>
      <c r="D79" s="23"/>
      <c r="E79" s="23"/>
      <c r="F79" s="23"/>
      <c r="G79" s="23"/>
      <c r="H79" s="23"/>
      <c r="I79" s="142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>
      <c r="A80" s="23"/>
      <c r="B80" s="23"/>
      <c r="C80" s="23"/>
      <c r="D80" s="23"/>
      <c r="E80" s="23"/>
      <c r="F80" s="23"/>
      <c r="G80" s="23"/>
      <c r="H80" s="23"/>
      <c r="I80" s="142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>
      <c r="A81" s="23"/>
      <c r="B81" s="23"/>
      <c r="C81" s="23"/>
      <c r="D81" s="23"/>
      <c r="E81" s="23"/>
      <c r="F81" s="23"/>
      <c r="G81" s="23"/>
      <c r="H81" s="23"/>
      <c r="I81" s="142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>
      <c r="A82" s="23"/>
      <c r="B82" s="23"/>
      <c r="C82" s="23"/>
      <c r="D82" s="23"/>
      <c r="E82" s="23"/>
      <c r="F82" s="23"/>
      <c r="G82" s="23"/>
      <c r="H82" s="23"/>
      <c r="I82" s="142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>
      <c r="A83" s="23"/>
      <c r="B83" s="23"/>
      <c r="C83" s="23"/>
      <c r="D83" s="23"/>
      <c r="E83" s="23"/>
      <c r="F83" s="23"/>
      <c r="G83" s="23"/>
      <c r="H83" s="23"/>
      <c r="I83" s="142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>
      <c r="A84" s="23"/>
      <c r="B84" s="23"/>
      <c r="C84" s="23"/>
      <c r="D84" s="23"/>
      <c r="E84" s="23"/>
      <c r="F84" s="23"/>
      <c r="G84" s="23"/>
      <c r="H84" s="23"/>
      <c r="I84" s="142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>
      <c r="A85" s="23"/>
      <c r="B85" s="23"/>
      <c r="C85" s="23"/>
      <c r="D85" s="23"/>
      <c r="E85" s="23"/>
      <c r="F85" s="23"/>
      <c r="G85" s="23"/>
      <c r="H85" s="23"/>
      <c r="I85" s="14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31.5">
      <c r="A86" s="23"/>
      <c r="B86" s="23"/>
      <c r="C86" s="23"/>
      <c r="D86" s="23"/>
      <c r="E86" s="23"/>
      <c r="F86" s="23"/>
      <c r="G86" s="23"/>
      <c r="H86" s="23"/>
      <c r="I86" s="142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21"/>
      <c r="Y86" s="221"/>
      <c r="Z86" s="23"/>
    </row>
    <row r="87" spans="1:26">
      <c r="A87" s="23"/>
      <c r="B87" s="23"/>
      <c r="C87" s="23"/>
      <c r="D87" s="23"/>
      <c r="E87" s="23"/>
      <c r="F87" s="23"/>
      <c r="G87" s="23"/>
      <c r="H87" s="23"/>
      <c r="I87" s="142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>
      <c r="A88" s="23"/>
      <c r="B88" s="23"/>
      <c r="C88" s="23"/>
      <c r="D88" s="23"/>
      <c r="E88" s="23"/>
      <c r="F88" s="23"/>
      <c r="G88" s="23"/>
      <c r="H88" s="23"/>
      <c r="I88" s="14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>
      <c r="A89" s="23"/>
      <c r="B89" s="23"/>
      <c r="C89" s="23"/>
      <c r="D89" s="23"/>
      <c r="E89" s="23"/>
      <c r="F89" s="23"/>
      <c r="G89" s="23"/>
      <c r="H89" s="23"/>
      <c r="I89" s="142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>
      <c r="A90" s="23"/>
      <c r="B90" s="23"/>
      <c r="C90" s="23"/>
      <c r="D90" s="23"/>
      <c r="E90" s="23"/>
      <c r="F90" s="23"/>
      <c r="G90" s="23"/>
      <c r="H90" s="23"/>
      <c r="I90" s="142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>
      <c r="A91" s="23"/>
      <c r="B91" s="23"/>
      <c r="C91" s="23"/>
      <c r="D91" s="23"/>
      <c r="E91" s="23"/>
      <c r="F91" s="23"/>
      <c r="G91" s="23"/>
      <c r="H91" s="23"/>
      <c r="I91" s="142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>
      <c r="A92" s="23"/>
      <c r="B92" s="23"/>
      <c r="C92" s="23"/>
      <c r="D92" s="23"/>
      <c r="E92" s="23"/>
      <c r="F92" s="23"/>
      <c r="G92" s="23"/>
      <c r="H92" s="23"/>
      <c r="I92" s="142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>
      <c r="A93" s="23"/>
      <c r="B93" s="23"/>
      <c r="C93" s="23"/>
      <c r="D93" s="23"/>
      <c r="E93" s="23"/>
      <c r="F93" s="23"/>
      <c r="G93" s="23"/>
      <c r="H93" s="23"/>
      <c r="I93" s="142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>
      <c r="A94" s="23"/>
      <c r="B94" s="23"/>
      <c r="C94" s="23"/>
      <c r="D94" s="23"/>
      <c r="E94" s="23"/>
      <c r="F94" s="23"/>
      <c r="G94" s="23"/>
      <c r="H94" s="23"/>
      <c r="I94" s="142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>
      <c r="A95" s="23"/>
      <c r="B95" s="23"/>
      <c r="C95" s="23"/>
      <c r="D95" s="23"/>
      <c r="E95" s="23"/>
      <c r="F95" s="23"/>
      <c r="G95" s="23"/>
      <c r="H95" s="23"/>
      <c r="I95" s="142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>
      <c r="A96" s="23"/>
      <c r="B96" s="23"/>
      <c r="C96" s="23"/>
      <c r="D96" s="23"/>
      <c r="E96" s="23"/>
      <c r="F96" s="23"/>
      <c r="G96" s="23"/>
      <c r="H96" s="23"/>
      <c r="I96" s="142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>
      <c r="A97" s="23"/>
      <c r="B97" s="23"/>
      <c r="C97" s="23"/>
      <c r="D97" s="23"/>
      <c r="E97" s="23"/>
      <c r="F97" s="23"/>
      <c r="G97" s="23"/>
      <c r="H97" s="23"/>
      <c r="I97" s="142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>
      <c r="A98" s="23"/>
      <c r="B98" s="23"/>
      <c r="C98" s="23"/>
      <c r="D98" s="23"/>
      <c r="E98" s="23"/>
      <c r="F98" s="23"/>
      <c r="G98" s="23"/>
      <c r="H98" s="23"/>
      <c r="I98" s="142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>
      <c r="A99" s="23"/>
      <c r="B99" s="23"/>
      <c r="C99" s="23"/>
      <c r="D99" s="23"/>
      <c r="E99" s="23"/>
      <c r="F99" s="23"/>
      <c r="G99" s="23"/>
      <c r="H99" s="23"/>
      <c r="I99" s="142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>
      <c r="A100" s="23"/>
      <c r="B100" s="23"/>
      <c r="C100" s="23"/>
      <c r="D100" s="23"/>
      <c r="E100" s="23"/>
      <c r="F100" s="23"/>
      <c r="G100" s="23"/>
      <c r="H100" s="23"/>
      <c r="I100" s="142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8.75">
      <c r="A101" s="220" t="s">
        <v>70</v>
      </c>
      <c r="B101" s="220"/>
      <c r="C101" s="220"/>
      <c r="D101" s="220"/>
      <c r="E101" s="220"/>
      <c r="F101" s="220"/>
      <c r="G101" s="220"/>
      <c r="H101" s="220"/>
      <c r="I101" s="220"/>
      <c r="J101" s="220"/>
      <c r="K101" s="220"/>
      <c r="L101" s="220"/>
      <c r="M101" s="220" t="s">
        <v>71</v>
      </c>
      <c r="N101" s="220"/>
      <c r="O101" s="220"/>
      <c r="P101" s="220"/>
      <c r="Q101" s="220"/>
      <c r="R101" s="220"/>
      <c r="S101" s="220"/>
      <c r="T101" s="220"/>
      <c r="U101" s="220"/>
      <c r="V101" s="220"/>
      <c r="W101" s="23"/>
      <c r="X101" s="23"/>
      <c r="Y101" s="23"/>
      <c r="Z101" s="23"/>
    </row>
    <row r="102" spans="1:26">
      <c r="A102" s="23"/>
      <c r="B102" s="23"/>
      <c r="C102" s="23"/>
      <c r="D102" s="23"/>
      <c r="E102" s="23"/>
      <c r="F102" s="23"/>
      <c r="G102" s="23"/>
      <c r="H102" s="23"/>
      <c r="I102" s="142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>
      <c r="A103" s="23"/>
      <c r="B103" s="23"/>
      <c r="C103" s="23"/>
      <c r="D103" s="23"/>
      <c r="E103" s="23"/>
      <c r="F103" s="23"/>
      <c r="G103" s="23"/>
      <c r="H103" s="23"/>
      <c r="I103" s="142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>
      <c r="A104" s="23"/>
      <c r="B104" s="23"/>
      <c r="C104" s="23"/>
      <c r="D104" s="23"/>
      <c r="E104" s="23"/>
      <c r="F104" s="23"/>
      <c r="G104" s="23"/>
      <c r="H104" s="23"/>
      <c r="I104" s="142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>
      <c r="A105" s="23"/>
      <c r="B105" s="23"/>
      <c r="C105" s="23"/>
      <c r="D105" s="23"/>
      <c r="E105" s="23"/>
      <c r="F105" s="23"/>
      <c r="G105" s="23"/>
      <c r="H105" s="23"/>
      <c r="I105" s="142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>
      <c r="A106" s="23"/>
      <c r="B106" s="23"/>
      <c r="C106" s="23"/>
      <c r="D106" s="23"/>
      <c r="E106" s="23"/>
      <c r="F106" s="23"/>
      <c r="G106" s="23"/>
      <c r="H106" s="23"/>
      <c r="I106" s="142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>
      <c r="A107" s="23"/>
      <c r="B107" s="23"/>
      <c r="C107" s="23"/>
      <c r="D107" s="23"/>
      <c r="E107" s="23"/>
      <c r="F107" s="23"/>
      <c r="G107" s="23"/>
      <c r="H107" s="23"/>
      <c r="I107" s="142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>
      <c r="A108" s="23"/>
      <c r="B108" s="23"/>
      <c r="C108" s="23"/>
      <c r="D108" s="23"/>
      <c r="E108" s="23"/>
      <c r="F108" s="23"/>
      <c r="G108" s="23"/>
      <c r="H108" s="23"/>
      <c r="I108" s="142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>
      <c r="A109" s="23"/>
      <c r="B109" s="23"/>
      <c r="C109" s="23"/>
      <c r="D109" s="23"/>
      <c r="E109" s="23"/>
      <c r="F109" s="23"/>
      <c r="G109" s="23"/>
      <c r="H109" s="23"/>
      <c r="I109" s="142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>
      <c r="A110" s="23"/>
      <c r="B110" s="23"/>
      <c r="C110" s="23"/>
      <c r="D110" s="23"/>
      <c r="E110" s="23"/>
      <c r="F110" s="23"/>
      <c r="G110" s="23"/>
      <c r="H110" s="23"/>
      <c r="I110" s="142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>
      <c r="A111" s="23"/>
      <c r="B111" s="23"/>
      <c r="C111" s="23"/>
      <c r="D111" s="23"/>
      <c r="E111" s="23"/>
      <c r="F111" s="23"/>
      <c r="G111" s="23"/>
      <c r="H111" s="23"/>
      <c r="I111" s="142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>
      <c r="A112" s="23"/>
      <c r="B112" s="23"/>
      <c r="C112" s="23"/>
      <c r="D112" s="23"/>
      <c r="E112" s="23"/>
      <c r="F112" s="23"/>
      <c r="G112" s="23"/>
      <c r="H112" s="23"/>
      <c r="I112" s="142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>
      <c r="A113" s="23"/>
      <c r="B113" s="23"/>
      <c r="C113" s="23"/>
      <c r="D113" s="23"/>
      <c r="E113" s="23"/>
      <c r="F113" s="23"/>
      <c r="G113" s="23"/>
      <c r="H113" s="23"/>
      <c r="I113" s="142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>
      <c r="A114" s="23"/>
      <c r="B114" s="23"/>
      <c r="C114" s="23"/>
      <c r="D114" s="23"/>
      <c r="E114" s="23"/>
      <c r="F114" s="23"/>
      <c r="G114" s="23"/>
      <c r="H114" s="23"/>
      <c r="I114" s="142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>
      <c r="A115" s="23"/>
      <c r="B115" s="23"/>
      <c r="C115" s="23"/>
      <c r="D115" s="23"/>
      <c r="E115" s="23"/>
      <c r="F115" s="23"/>
      <c r="G115" s="23"/>
      <c r="H115" s="23"/>
      <c r="I115" s="142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>
      <c r="A116" s="23"/>
      <c r="B116" s="23"/>
      <c r="C116" s="23"/>
      <c r="D116" s="23"/>
      <c r="E116" s="23"/>
      <c r="F116" s="23"/>
      <c r="G116" s="23"/>
      <c r="H116" s="23"/>
      <c r="I116" s="142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>
      <c r="A117" s="23"/>
      <c r="B117" s="23"/>
      <c r="C117" s="23"/>
      <c r="D117" s="23"/>
      <c r="E117" s="23"/>
      <c r="F117" s="23"/>
      <c r="G117" s="23"/>
      <c r="H117" s="23"/>
      <c r="I117" s="142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>
      <c r="A118" s="23"/>
      <c r="B118" s="23"/>
      <c r="C118" s="23"/>
      <c r="D118" s="23"/>
      <c r="E118" s="23"/>
      <c r="F118" s="23"/>
      <c r="G118" s="23"/>
      <c r="H118" s="23"/>
      <c r="I118" s="142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>
      <c r="A119" s="23"/>
      <c r="B119" s="23"/>
      <c r="C119" s="23"/>
      <c r="D119" s="23"/>
      <c r="E119" s="23"/>
      <c r="F119" s="23"/>
      <c r="G119" s="23"/>
      <c r="H119" s="23"/>
      <c r="I119" s="142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>
      <c r="A120" s="23"/>
      <c r="B120" s="23"/>
      <c r="C120" s="23"/>
      <c r="D120" s="23"/>
      <c r="E120" s="23"/>
      <c r="F120" s="23"/>
      <c r="G120" s="23"/>
      <c r="H120" s="23"/>
      <c r="I120" s="142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>
      <c r="A121" s="23"/>
      <c r="B121" s="23"/>
      <c r="C121" s="23"/>
      <c r="D121" s="23"/>
      <c r="E121" s="23"/>
      <c r="F121" s="23"/>
      <c r="G121" s="23"/>
      <c r="H121" s="23"/>
      <c r="I121" s="142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>
      <c r="A122" s="23"/>
      <c r="B122" s="23"/>
      <c r="C122" s="23"/>
      <c r="D122" s="23"/>
      <c r="E122" s="23"/>
      <c r="F122" s="23"/>
      <c r="G122" s="23"/>
      <c r="H122" s="23"/>
      <c r="I122" s="142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>
      <c r="A123" s="23"/>
      <c r="B123" s="23"/>
      <c r="C123" s="23"/>
      <c r="D123" s="23"/>
      <c r="E123" s="23"/>
      <c r="F123" s="23"/>
      <c r="G123" s="23"/>
      <c r="H123" s="23"/>
      <c r="I123" s="142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>
      <c r="A124" s="23"/>
      <c r="B124" s="23"/>
      <c r="C124" s="23"/>
      <c r="D124" s="23"/>
      <c r="E124" s="23"/>
      <c r="F124" s="23"/>
      <c r="G124" s="23"/>
      <c r="H124" s="23"/>
      <c r="I124" s="142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>
      <c r="A125" s="23"/>
      <c r="B125" s="23"/>
      <c r="C125" s="23"/>
      <c r="D125" s="23"/>
      <c r="E125" s="23"/>
      <c r="F125" s="23"/>
      <c r="G125" s="23"/>
      <c r="H125" s="23"/>
      <c r="I125" s="142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>
      <c r="A126" s="23"/>
      <c r="B126" s="23"/>
      <c r="C126" s="23"/>
      <c r="D126" s="23"/>
      <c r="E126" s="23"/>
      <c r="F126" s="23"/>
      <c r="G126" s="23"/>
      <c r="H126" s="23"/>
      <c r="I126" s="142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>
      <c r="A127" s="23"/>
      <c r="B127" s="23"/>
      <c r="C127" s="23"/>
      <c r="D127" s="23"/>
      <c r="E127" s="23"/>
      <c r="F127" s="23"/>
      <c r="G127" s="23"/>
      <c r="H127" s="23"/>
      <c r="I127" s="142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>
      <c r="A128" s="23"/>
      <c r="B128" s="23"/>
      <c r="C128" s="23"/>
      <c r="D128" s="23"/>
      <c r="E128" s="23"/>
      <c r="F128" s="23"/>
      <c r="G128" s="23"/>
      <c r="H128" s="23"/>
      <c r="I128" s="142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>
      <c r="A129" s="23"/>
      <c r="B129" s="23"/>
      <c r="C129" s="23"/>
      <c r="D129" s="23"/>
      <c r="E129" s="23"/>
      <c r="F129" s="23"/>
      <c r="G129" s="23"/>
      <c r="H129" s="23"/>
      <c r="I129" s="142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>
      <c r="A130" s="23"/>
      <c r="B130" s="23"/>
      <c r="C130" s="23"/>
      <c r="D130" s="23"/>
      <c r="E130" s="23"/>
      <c r="F130" s="23"/>
      <c r="G130" s="23"/>
      <c r="H130" s="23"/>
      <c r="I130" s="142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>
      <c r="A131" s="23"/>
      <c r="B131" s="23"/>
      <c r="C131" s="23"/>
      <c r="D131" s="23"/>
      <c r="E131" s="23"/>
      <c r="F131" s="23"/>
      <c r="G131" s="23"/>
      <c r="H131" s="23"/>
      <c r="I131" s="142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>
      <c r="A132" s="23"/>
      <c r="B132" s="23"/>
      <c r="C132" s="23"/>
      <c r="D132" s="23"/>
      <c r="E132" s="23"/>
      <c r="F132" s="23"/>
      <c r="G132" s="23"/>
      <c r="H132" s="23"/>
      <c r="I132" s="142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>
      <c r="A133" s="23"/>
      <c r="B133" s="23"/>
      <c r="C133" s="23"/>
      <c r="D133" s="23"/>
      <c r="E133" s="23"/>
      <c r="F133" s="23"/>
      <c r="G133" s="23"/>
      <c r="H133" s="23"/>
      <c r="I133" s="142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>
      <c r="A134" s="23"/>
      <c r="B134" s="23"/>
      <c r="C134" s="23"/>
      <c r="D134" s="23"/>
      <c r="E134" s="23"/>
      <c r="F134" s="23"/>
      <c r="G134" s="23"/>
      <c r="H134" s="23"/>
      <c r="I134" s="142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>
      <c r="A135" s="23"/>
      <c r="B135" s="23"/>
      <c r="C135" s="23"/>
      <c r="D135" s="23"/>
      <c r="E135" s="23"/>
      <c r="F135" s="23"/>
      <c r="G135" s="23"/>
      <c r="H135" s="23"/>
      <c r="I135" s="142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>
      <c r="A136" s="23"/>
      <c r="B136" s="23"/>
      <c r="C136" s="23"/>
      <c r="D136" s="23"/>
      <c r="E136" s="23"/>
      <c r="F136" s="23"/>
      <c r="G136" s="23"/>
      <c r="H136" s="23"/>
      <c r="I136" s="142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>
      <c r="A137" s="23"/>
      <c r="B137" s="23"/>
      <c r="C137" s="23"/>
      <c r="D137" s="23"/>
      <c r="E137" s="23"/>
      <c r="F137" s="23"/>
      <c r="G137" s="23"/>
      <c r="H137" s="23"/>
      <c r="I137" s="142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>
      <c r="A138" s="23"/>
      <c r="B138" s="23"/>
      <c r="C138" s="23"/>
      <c r="D138" s="23"/>
      <c r="E138" s="23"/>
      <c r="F138" s="23"/>
      <c r="G138" s="23"/>
      <c r="H138" s="23"/>
      <c r="I138" s="142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>
      <c r="A139" s="23"/>
      <c r="B139" s="23"/>
      <c r="C139" s="23"/>
      <c r="D139" s="23"/>
      <c r="E139" s="23"/>
      <c r="F139" s="23"/>
      <c r="G139" s="23"/>
      <c r="H139" s="23"/>
      <c r="I139" s="142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>
      <c r="A140" s="23"/>
      <c r="B140" s="23"/>
      <c r="C140" s="23"/>
      <c r="D140" s="23"/>
      <c r="E140" s="23"/>
      <c r="F140" s="23"/>
      <c r="G140" s="23"/>
      <c r="H140" s="23"/>
      <c r="I140" s="142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>
      <c r="A141" s="23"/>
      <c r="B141" s="23"/>
      <c r="C141" s="23"/>
      <c r="D141" s="23"/>
      <c r="E141" s="23"/>
      <c r="F141" s="23"/>
      <c r="G141" s="23"/>
      <c r="H141" s="23"/>
      <c r="I141" s="142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>
      <c r="A142" s="23"/>
      <c r="B142" s="23"/>
      <c r="C142" s="23"/>
      <c r="D142" s="23"/>
      <c r="E142" s="23"/>
      <c r="F142" s="23"/>
      <c r="G142" s="23"/>
      <c r="H142" s="23"/>
      <c r="I142" s="142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>
      <c r="A143" s="23"/>
      <c r="B143" s="23"/>
      <c r="C143" s="23"/>
      <c r="D143" s="23"/>
      <c r="E143" s="23"/>
      <c r="F143" s="23"/>
      <c r="G143" s="23"/>
      <c r="H143" s="23"/>
      <c r="I143" s="142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>
      <c r="A144" s="23"/>
      <c r="B144" s="23"/>
      <c r="C144" s="23"/>
      <c r="D144" s="23"/>
      <c r="E144" s="23"/>
      <c r="F144" s="23"/>
      <c r="G144" s="23"/>
      <c r="H144" s="23"/>
      <c r="I144" s="142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>
      <c r="A145" s="23"/>
      <c r="B145" s="23"/>
      <c r="C145" s="23"/>
      <c r="D145" s="23"/>
      <c r="E145" s="23"/>
      <c r="F145" s="23"/>
      <c r="G145" s="23"/>
      <c r="H145" s="23"/>
      <c r="I145" s="142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>
      <c r="A146" s="23"/>
      <c r="B146" s="23"/>
      <c r="C146" s="23"/>
      <c r="D146" s="23"/>
      <c r="E146" s="23"/>
      <c r="F146" s="23"/>
      <c r="G146" s="23"/>
      <c r="H146" s="23"/>
      <c r="I146" s="142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>
      <c r="A147" s="23"/>
      <c r="B147" s="23"/>
      <c r="C147" s="23"/>
      <c r="D147" s="23"/>
      <c r="E147" s="23"/>
      <c r="F147" s="23"/>
      <c r="G147" s="23"/>
      <c r="H147" s="23"/>
      <c r="I147" s="142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>
      <c r="A148" s="23"/>
      <c r="B148" s="23"/>
      <c r="C148" s="23"/>
      <c r="D148" s="23"/>
      <c r="E148" s="23"/>
      <c r="F148" s="23"/>
      <c r="G148" s="23"/>
      <c r="H148" s="23"/>
      <c r="I148" s="142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>
      <c r="A149" s="23"/>
      <c r="B149" s="23"/>
      <c r="C149" s="23"/>
      <c r="D149" s="23"/>
      <c r="E149" s="23"/>
      <c r="F149" s="23"/>
      <c r="G149" s="23"/>
      <c r="H149" s="23"/>
      <c r="I149" s="142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>
      <c r="A150" s="23"/>
      <c r="B150" s="23"/>
      <c r="C150" s="23"/>
      <c r="D150" s="23"/>
      <c r="E150" s="23"/>
      <c r="F150" s="23"/>
      <c r="G150" s="23"/>
      <c r="H150" s="23"/>
      <c r="I150" s="142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>
      <c r="A151" s="23"/>
      <c r="B151" s="23"/>
      <c r="C151" s="23"/>
      <c r="D151" s="23"/>
      <c r="E151" s="23"/>
      <c r="F151" s="23"/>
      <c r="G151" s="23"/>
      <c r="H151" s="23"/>
      <c r="I151" s="142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>
      <c r="A152" s="23"/>
      <c r="B152" s="23"/>
      <c r="C152" s="23"/>
      <c r="D152" s="23"/>
      <c r="E152" s="23"/>
      <c r="F152" s="23"/>
      <c r="G152" s="23"/>
      <c r="H152" s="23"/>
      <c r="I152" s="142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>
      <c r="A153" s="23"/>
      <c r="B153" s="23"/>
      <c r="C153" s="23"/>
      <c r="D153" s="23"/>
      <c r="E153" s="23"/>
      <c r="F153" s="23"/>
      <c r="G153" s="23"/>
      <c r="H153" s="23"/>
      <c r="I153" s="142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>
      <c r="A154" s="23"/>
      <c r="B154" s="23"/>
      <c r="C154" s="23"/>
      <c r="D154" s="23"/>
      <c r="E154" s="23"/>
      <c r="F154" s="23"/>
      <c r="G154" s="23"/>
      <c r="H154" s="23"/>
      <c r="I154" s="142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>
      <c r="A155" s="23"/>
      <c r="B155" s="23"/>
      <c r="C155" s="23"/>
      <c r="D155" s="23"/>
      <c r="E155" s="23"/>
      <c r="F155" s="23"/>
      <c r="G155" s="23"/>
      <c r="H155" s="23"/>
      <c r="I155" s="142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>
      <c r="A156" s="23"/>
      <c r="B156" s="23"/>
      <c r="C156" s="23"/>
      <c r="D156" s="23"/>
      <c r="E156" s="23"/>
      <c r="F156" s="23"/>
      <c r="G156" s="23"/>
      <c r="H156" s="23"/>
      <c r="I156" s="142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>
      <c r="A157" s="23"/>
      <c r="B157" s="23"/>
      <c r="C157" s="23"/>
      <c r="D157" s="23"/>
      <c r="E157" s="23"/>
      <c r="F157" s="23"/>
      <c r="G157" s="23"/>
      <c r="H157" s="23"/>
      <c r="I157" s="142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>
      <c r="A158" s="23"/>
      <c r="B158" s="23"/>
      <c r="C158" s="23"/>
      <c r="D158" s="23"/>
      <c r="E158" s="23"/>
      <c r="F158" s="23"/>
      <c r="G158" s="23"/>
      <c r="H158" s="23"/>
      <c r="I158" s="142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>
      <c r="A159" s="23"/>
      <c r="B159" s="23"/>
      <c r="C159" s="23"/>
      <c r="D159" s="23"/>
      <c r="E159" s="23"/>
      <c r="F159" s="23"/>
      <c r="G159" s="23"/>
      <c r="H159" s="23"/>
      <c r="I159" s="142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>
      <c r="A160" s="23"/>
      <c r="B160" s="23"/>
      <c r="C160" s="23"/>
      <c r="D160" s="23"/>
      <c r="E160" s="23"/>
      <c r="F160" s="23"/>
      <c r="G160" s="23"/>
      <c r="H160" s="23"/>
      <c r="I160" s="142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>
      <c r="A161" s="23"/>
      <c r="B161" s="23"/>
      <c r="C161" s="23"/>
      <c r="D161" s="23"/>
      <c r="E161" s="23"/>
      <c r="F161" s="23"/>
      <c r="G161" s="23"/>
      <c r="H161" s="23"/>
      <c r="I161" s="142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>
      <c r="A162" s="23"/>
      <c r="B162" s="23"/>
      <c r="C162" s="23"/>
      <c r="D162" s="23"/>
      <c r="E162" s="23"/>
      <c r="F162" s="23"/>
      <c r="G162" s="23"/>
      <c r="H162" s="23"/>
      <c r="I162" s="142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>
      <c r="A163" s="23"/>
      <c r="B163" s="23"/>
      <c r="C163" s="23"/>
      <c r="D163" s="23"/>
      <c r="E163" s="23"/>
      <c r="F163" s="23"/>
      <c r="G163" s="23"/>
      <c r="H163" s="23"/>
      <c r="I163" s="142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>
      <c r="A164" s="23"/>
      <c r="B164" s="23"/>
      <c r="C164" s="23"/>
      <c r="D164" s="23"/>
      <c r="E164" s="23"/>
      <c r="F164" s="23"/>
      <c r="G164" s="23"/>
      <c r="H164" s="23"/>
      <c r="I164" s="142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>
      <c r="A165" s="23"/>
      <c r="B165" s="23"/>
      <c r="C165" s="23"/>
      <c r="D165" s="23"/>
      <c r="E165" s="23"/>
      <c r="F165" s="23"/>
      <c r="G165" s="23"/>
      <c r="H165" s="23"/>
      <c r="I165" s="142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>
      <c r="A166" s="23"/>
      <c r="B166" s="23"/>
      <c r="C166" s="23"/>
      <c r="D166" s="23"/>
      <c r="E166" s="23"/>
      <c r="F166" s="23"/>
      <c r="G166" s="23"/>
      <c r="H166" s="23"/>
      <c r="I166" s="142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>
      <c r="A167" s="23"/>
      <c r="B167" s="23"/>
      <c r="C167" s="23"/>
      <c r="D167" s="23"/>
      <c r="E167" s="23"/>
      <c r="F167" s="23"/>
      <c r="G167" s="23"/>
      <c r="H167" s="23"/>
      <c r="I167" s="142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>
      <c r="A168" s="23"/>
      <c r="B168" s="23"/>
      <c r="C168" s="23"/>
      <c r="D168" s="23"/>
      <c r="E168" s="23"/>
      <c r="F168" s="23"/>
      <c r="G168" s="23"/>
      <c r="H168" s="23"/>
      <c r="I168" s="142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>
      <c r="A169" s="23"/>
      <c r="B169" s="23"/>
      <c r="C169" s="23"/>
      <c r="D169" s="23"/>
      <c r="E169" s="23"/>
      <c r="F169" s="23"/>
      <c r="G169" s="23"/>
      <c r="H169" s="23"/>
      <c r="I169" s="142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>
      <c r="A170" s="23"/>
      <c r="B170" s="23"/>
      <c r="C170" s="23"/>
      <c r="D170" s="23"/>
      <c r="E170" s="23"/>
      <c r="F170" s="23"/>
      <c r="G170" s="23"/>
      <c r="H170" s="23"/>
      <c r="I170" s="142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>
      <c r="A171" s="23"/>
      <c r="B171" s="23"/>
      <c r="C171" s="23"/>
      <c r="D171" s="23"/>
      <c r="E171" s="23"/>
      <c r="F171" s="23"/>
      <c r="G171" s="23"/>
      <c r="H171" s="23"/>
      <c r="I171" s="142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>
      <c r="A172" s="23"/>
      <c r="B172" s="23"/>
      <c r="C172" s="23"/>
      <c r="D172" s="23"/>
      <c r="E172" s="23"/>
      <c r="F172" s="23"/>
      <c r="G172" s="23"/>
      <c r="H172" s="23"/>
      <c r="I172" s="142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>
      <c r="A173" s="23"/>
      <c r="B173" s="23"/>
      <c r="C173" s="23"/>
      <c r="D173" s="23"/>
      <c r="E173" s="23"/>
      <c r="F173" s="23"/>
      <c r="G173" s="23"/>
      <c r="H173" s="23"/>
      <c r="I173" s="142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>
      <c r="A174" s="23"/>
      <c r="B174" s="23"/>
      <c r="C174" s="23"/>
      <c r="D174" s="23"/>
      <c r="E174" s="23"/>
      <c r="F174" s="23"/>
      <c r="G174" s="23"/>
      <c r="H174" s="23"/>
      <c r="I174" s="142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>
      <c r="A175" s="23"/>
      <c r="B175" s="23"/>
      <c r="C175" s="23"/>
      <c r="D175" s="23"/>
      <c r="E175" s="23"/>
      <c r="F175" s="23"/>
      <c r="G175" s="23"/>
      <c r="H175" s="23"/>
      <c r="I175" s="142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>
      <c r="A176" s="23"/>
      <c r="B176" s="23"/>
      <c r="C176" s="23"/>
      <c r="D176" s="23"/>
      <c r="E176" s="23"/>
      <c r="F176" s="23"/>
      <c r="G176" s="23"/>
      <c r="H176" s="23"/>
      <c r="I176" s="142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>
      <c r="A177" s="23"/>
      <c r="B177" s="23"/>
      <c r="C177" s="23"/>
      <c r="D177" s="23"/>
      <c r="E177" s="23"/>
      <c r="F177" s="23"/>
      <c r="G177" s="23"/>
      <c r="H177" s="23"/>
      <c r="I177" s="142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>
      <c r="A178" s="23"/>
      <c r="B178" s="23"/>
      <c r="C178" s="23"/>
      <c r="D178" s="23"/>
      <c r="E178" s="23"/>
      <c r="F178" s="23"/>
      <c r="G178" s="23"/>
      <c r="H178" s="23"/>
      <c r="I178" s="142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>
      <c r="A179" s="23"/>
      <c r="B179" s="23"/>
      <c r="C179" s="23"/>
      <c r="D179" s="23"/>
      <c r="E179" s="23"/>
      <c r="F179" s="23"/>
      <c r="G179" s="23"/>
      <c r="H179" s="23"/>
      <c r="I179" s="142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>
      <c r="A180" s="23"/>
      <c r="B180" s="23"/>
      <c r="C180" s="23"/>
      <c r="D180" s="23"/>
      <c r="E180" s="23"/>
      <c r="F180" s="23"/>
      <c r="G180" s="23"/>
      <c r="H180" s="23"/>
      <c r="I180" s="142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>
      <c r="A181" s="23"/>
      <c r="B181" s="23"/>
      <c r="C181" s="23"/>
      <c r="D181" s="23"/>
      <c r="E181" s="23"/>
      <c r="F181" s="23"/>
      <c r="G181" s="23"/>
      <c r="H181" s="23"/>
      <c r="I181" s="142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>
      <c r="A182" s="23"/>
      <c r="B182" s="23"/>
      <c r="C182" s="23"/>
      <c r="D182" s="23"/>
      <c r="E182" s="23"/>
      <c r="F182" s="23"/>
      <c r="G182" s="23"/>
      <c r="H182" s="23"/>
      <c r="I182" s="142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>
      <c r="A183" s="23"/>
      <c r="B183" s="23"/>
      <c r="C183" s="23"/>
      <c r="D183" s="23"/>
      <c r="E183" s="23"/>
      <c r="F183" s="23"/>
      <c r="G183" s="23"/>
      <c r="H183" s="23"/>
      <c r="I183" s="142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>
      <c r="A184" s="23"/>
      <c r="B184" s="23"/>
      <c r="C184" s="23"/>
      <c r="D184" s="23"/>
      <c r="E184" s="23"/>
      <c r="F184" s="23"/>
      <c r="G184" s="23"/>
      <c r="H184" s="23"/>
      <c r="I184" s="142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>
      <c r="A185" s="23"/>
      <c r="B185" s="23"/>
      <c r="C185" s="23"/>
      <c r="D185" s="23"/>
      <c r="E185" s="23"/>
      <c r="F185" s="23"/>
      <c r="G185" s="23"/>
      <c r="H185" s="23"/>
      <c r="I185" s="142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>
      <c r="A186" s="23"/>
      <c r="B186" s="23"/>
      <c r="C186" s="23"/>
      <c r="D186" s="23"/>
      <c r="E186" s="23"/>
      <c r="F186" s="23"/>
      <c r="G186" s="23"/>
      <c r="H186" s="23"/>
      <c r="I186" s="142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>
      <c r="A187" s="23"/>
      <c r="B187" s="23"/>
      <c r="C187" s="23"/>
      <c r="D187" s="23"/>
      <c r="E187" s="23"/>
      <c r="F187" s="23"/>
      <c r="G187" s="23"/>
      <c r="H187" s="23"/>
      <c r="I187" s="142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>
      <c r="A188" s="23"/>
      <c r="B188" s="23"/>
      <c r="C188" s="23"/>
      <c r="D188" s="23"/>
      <c r="E188" s="23"/>
      <c r="F188" s="23"/>
      <c r="G188" s="23"/>
      <c r="H188" s="23"/>
      <c r="I188" s="142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>
      <c r="A189" s="23"/>
      <c r="B189" s="23"/>
      <c r="C189" s="23"/>
      <c r="D189" s="23"/>
      <c r="E189" s="23"/>
      <c r="F189" s="23"/>
      <c r="G189" s="23"/>
      <c r="H189" s="23"/>
      <c r="I189" s="142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>
      <c r="A190" s="23"/>
      <c r="B190" s="23"/>
      <c r="C190" s="23"/>
      <c r="D190" s="23"/>
      <c r="E190" s="23"/>
      <c r="F190" s="23"/>
      <c r="G190" s="23"/>
      <c r="H190" s="23"/>
      <c r="I190" s="142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>
      <c r="A191" s="23"/>
      <c r="B191" s="23"/>
      <c r="C191" s="23"/>
      <c r="D191" s="23"/>
      <c r="E191" s="23"/>
      <c r="F191" s="23"/>
      <c r="G191" s="23"/>
      <c r="H191" s="23"/>
      <c r="I191" s="142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>
      <c r="A192" s="23"/>
      <c r="B192" s="23"/>
      <c r="C192" s="23"/>
      <c r="D192" s="23"/>
      <c r="E192" s="23"/>
      <c r="F192" s="23"/>
      <c r="G192" s="23"/>
      <c r="H192" s="23"/>
      <c r="I192" s="142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>
      <c r="A193" s="23"/>
      <c r="B193" s="23"/>
      <c r="C193" s="23"/>
      <c r="D193" s="23"/>
      <c r="E193" s="23"/>
      <c r="F193" s="23"/>
      <c r="G193" s="23"/>
      <c r="H193" s="23"/>
      <c r="I193" s="142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>
      <c r="A194" s="23"/>
      <c r="B194" s="23"/>
      <c r="C194" s="23"/>
      <c r="D194" s="23"/>
      <c r="E194" s="23"/>
      <c r="F194" s="23"/>
      <c r="G194" s="23"/>
      <c r="H194" s="23"/>
      <c r="I194" s="142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>
      <c r="A195" s="23"/>
      <c r="B195" s="23"/>
      <c r="C195" s="23"/>
      <c r="D195" s="23"/>
      <c r="E195" s="23"/>
      <c r="F195" s="23"/>
      <c r="G195" s="23"/>
      <c r="H195" s="23"/>
      <c r="I195" s="142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>
      <c r="A196" s="23"/>
      <c r="B196" s="23"/>
      <c r="C196" s="23"/>
      <c r="D196" s="23"/>
      <c r="E196" s="23"/>
      <c r="F196" s="23"/>
      <c r="G196" s="23"/>
      <c r="H196" s="23"/>
      <c r="I196" s="142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>
      <c r="A197" s="23"/>
      <c r="B197" s="23"/>
      <c r="C197" s="23"/>
      <c r="D197" s="23"/>
      <c r="E197" s="23"/>
      <c r="F197" s="23"/>
      <c r="G197" s="23"/>
      <c r="H197" s="23"/>
      <c r="I197" s="142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>
      <c r="A198" s="23"/>
      <c r="B198" s="23"/>
      <c r="C198" s="23"/>
      <c r="D198" s="23"/>
      <c r="E198" s="23"/>
      <c r="F198" s="23"/>
      <c r="G198" s="23"/>
      <c r="H198" s="23"/>
      <c r="I198" s="142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>
      <c r="A199" s="23"/>
      <c r="B199" s="23"/>
      <c r="C199" s="23"/>
      <c r="D199" s="23"/>
      <c r="E199" s="23"/>
      <c r="F199" s="23"/>
      <c r="G199" s="23"/>
      <c r="H199" s="23"/>
      <c r="I199" s="142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>
      <c r="A200" s="23"/>
      <c r="B200" s="23"/>
      <c r="C200" s="23"/>
      <c r="D200" s="23"/>
      <c r="E200" s="23"/>
      <c r="F200" s="23"/>
      <c r="G200" s="23"/>
      <c r="H200" s="23"/>
      <c r="I200" s="142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>
      <c r="A201" s="23"/>
      <c r="B201" s="23"/>
      <c r="C201" s="23"/>
      <c r="D201" s="23"/>
      <c r="E201" s="23"/>
      <c r="F201" s="23"/>
      <c r="G201" s="23"/>
      <c r="H201" s="23"/>
      <c r="I201" s="142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>
      <c r="A202" s="23"/>
      <c r="B202" s="23"/>
      <c r="C202" s="23"/>
      <c r="D202" s="23"/>
      <c r="E202" s="23"/>
      <c r="F202" s="23"/>
      <c r="G202" s="23"/>
      <c r="H202" s="23"/>
      <c r="I202" s="142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>
      <c r="A203" s="23"/>
      <c r="B203" s="23"/>
      <c r="C203" s="23"/>
      <c r="D203" s="23"/>
      <c r="E203" s="23"/>
      <c r="F203" s="23"/>
      <c r="G203" s="23"/>
      <c r="H203" s="23"/>
      <c r="I203" s="142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>
      <c r="A204" s="23"/>
      <c r="B204" s="23"/>
      <c r="C204" s="23"/>
      <c r="D204" s="23"/>
      <c r="E204" s="23"/>
      <c r="F204" s="23"/>
      <c r="G204" s="23"/>
      <c r="H204" s="23"/>
      <c r="I204" s="142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>
      <c r="A205" s="23"/>
      <c r="B205" s="23"/>
      <c r="C205" s="23"/>
      <c r="D205" s="23"/>
      <c r="E205" s="23"/>
      <c r="F205" s="23"/>
      <c r="G205" s="23"/>
      <c r="H205" s="23"/>
      <c r="I205" s="142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>
      <c r="A206" s="23"/>
      <c r="B206" s="23"/>
      <c r="C206" s="23"/>
      <c r="D206" s="23"/>
      <c r="E206" s="23"/>
      <c r="F206" s="23"/>
      <c r="G206" s="23"/>
      <c r="H206" s="23"/>
      <c r="I206" s="142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>
      <c r="A207" s="23"/>
      <c r="B207" s="23"/>
      <c r="C207" s="23"/>
      <c r="D207" s="23"/>
      <c r="E207" s="23"/>
      <c r="F207" s="23"/>
      <c r="G207" s="23"/>
      <c r="H207" s="23"/>
      <c r="I207" s="142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>
      <c r="A208" s="23"/>
      <c r="B208" s="23"/>
      <c r="C208" s="23"/>
      <c r="D208" s="23"/>
      <c r="E208" s="23"/>
      <c r="F208" s="23"/>
      <c r="G208" s="23"/>
      <c r="H208" s="23"/>
      <c r="I208" s="142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>
      <c r="A209" s="23"/>
      <c r="B209" s="23"/>
      <c r="C209" s="23"/>
      <c r="D209" s="23"/>
      <c r="E209" s="23"/>
      <c r="F209" s="23"/>
      <c r="G209" s="23"/>
      <c r="H209" s="23"/>
      <c r="I209" s="142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>
      <c r="A210" s="23"/>
      <c r="B210" s="23"/>
      <c r="C210" s="23"/>
      <c r="D210" s="23"/>
      <c r="E210" s="23"/>
      <c r="F210" s="23"/>
      <c r="G210" s="23"/>
      <c r="H210" s="23"/>
      <c r="I210" s="142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>
      <c r="A211" s="23"/>
      <c r="B211" s="23"/>
      <c r="C211" s="23"/>
      <c r="D211" s="23"/>
      <c r="E211" s="23"/>
      <c r="F211" s="23"/>
      <c r="G211" s="23"/>
      <c r="H211" s="23"/>
      <c r="I211" s="142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>
      <c r="A212" s="23"/>
      <c r="B212" s="23"/>
      <c r="C212" s="23"/>
      <c r="D212" s="23"/>
      <c r="E212" s="23"/>
      <c r="F212" s="23"/>
      <c r="G212" s="23"/>
      <c r="H212" s="23"/>
      <c r="I212" s="142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>
      <c r="A213" s="23"/>
      <c r="B213" s="23"/>
      <c r="C213" s="23"/>
      <c r="D213" s="23"/>
      <c r="E213" s="23"/>
      <c r="F213" s="23"/>
      <c r="G213" s="23"/>
      <c r="H213" s="23"/>
      <c r="I213" s="142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>
      <c r="A214" s="23"/>
      <c r="B214" s="23"/>
      <c r="C214" s="23"/>
      <c r="D214" s="23"/>
      <c r="E214" s="23"/>
      <c r="F214" s="23"/>
      <c r="G214" s="23"/>
      <c r="H214" s="23"/>
      <c r="I214" s="142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>
      <c r="A215" s="23"/>
      <c r="B215" s="23"/>
      <c r="C215" s="23"/>
      <c r="D215" s="23"/>
      <c r="E215" s="23"/>
      <c r="F215" s="23"/>
      <c r="G215" s="23"/>
      <c r="H215" s="23"/>
      <c r="I215" s="142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>
      <c r="A216" s="23"/>
      <c r="B216" s="23"/>
      <c r="C216" s="23"/>
      <c r="D216" s="23"/>
      <c r="E216" s="23"/>
      <c r="F216" s="23"/>
      <c r="G216" s="23"/>
      <c r="H216" s="23"/>
      <c r="I216" s="142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>
      <c r="A217" s="23"/>
      <c r="B217" s="23"/>
      <c r="C217" s="23"/>
      <c r="D217" s="23"/>
      <c r="E217" s="23"/>
      <c r="F217" s="23"/>
      <c r="G217" s="23"/>
      <c r="H217" s="23"/>
      <c r="I217" s="142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>
      <c r="A218" s="23"/>
      <c r="B218" s="23"/>
      <c r="C218" s="23"/>
      <c r="D218" s="23"/>
      <c r="E218" s="23"/>
      <c r="F218" s="23"/>
      <c r="G218" s="23"/>
      <c r="H218" s="23"/>
      <c r="I218" s="142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>
      <c r="A219" s="23"/>
      <c r="B219" s="23"/>
      <c r="C219" s="23"/>
      <c r="D219" s="23"/>
      <c r="E219" s="23"/>
      <c r="F219" s="23"/>
      <c r="G219" s="23"/>
      <c r="H219" s="23"/>
      <c r="I219" s="142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>
      <c r="A220" s="23"/>
      <c r="B220" s="23"/>
      <c r="C220" s="23"/>
      <c r="D220" s="23"/>
      <c r="E220" s="23"/>
      <c r="F220" s="23"/>
      <c r="G220" s="23"/>
      <c r="H220" s="23"/>
      <c r="I220" s="142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>
      <c r="A221" s="23"/>
      <c r="B221" s="23"/>
      <c r="C221" s="23"/>
      <c r="D221" s="23"/>
      <c r="E221" s="23"/>
      <c r="F221" s="23"/>
      <c r="G221" s="23"/>
      <c r="H221" s="23"/>
      <c r="I221" s="142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>
      <c r="A222" s="23"/>
      <c r="B222" s="23"/>
      <c r="C222" s="23"/>
      <c r="D222" s="23"/>
      <c r="E222" s="23"/>
      <c r="F222" s="23"/>
      <c r="G222" s="23"/>
      <c r="H222" s="23"/>
      <c r="I222" s="142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>
      <c r="A223" s="23"/>
      <c r="B223" s="23"/>
      <c r="C223" s="23"/>
      <c r="D223" s="23"/>
      <c r="E223" s="23"/>
      <c r="F223" s="23"/>
      <c r="G223" s="23"/>
      <c r="H223" s="23"/>
      <c r="I223" s="142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>
      <c r="A224" s="23"/>
      <c r="B224" s="23"/>
      <c r="C224" s="23"/>
      <c r="D224" s="23"/>
      <c r="E224" s="23"/>
      <c r="F224" s="23"/>
      <c r="G224" s="23"/>
      <c r="H224" s="23"/>
      <c r="I224" s="142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>
      <c r="A225" s="23"/>
      <c r="B225" s="23"/>
      <c r="C225" s="23"/>
      <c r="D225" s="23"/>
      <c r="E225" s="23"/>
      <c r="F225" s="23"/>
      <c r="G225" s="23"/>
      <c r="H225" s="23"/>
      <c r="I225" s="142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>
      <c r="A226" s="23"/>
      <c r="B226" s="23"/>
      <c r="C226" s="23"/>
      <c r="D226" s="23"/>
      <c r="E226" s="23"/>
      <c r="F226" s="23"/>
      <c r="G226" s="23"/>
      <c r="H226" s="23"/>
      <c r="I226" s="142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>
      <c r="A227" s="23"/>
      <c r="B227" s="23"/>
      <c r="C227" s="23"/>
      <c r="D227" s="23"/>
      <c r="E227" s="23"/>
      <c r="F227" s="23"/>
      <c r="G227" s="23"/>
      <c r="H227" s="23"/>
      <c r="I227" s="142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>
      <c r="A228" s="23"/>
      <c r="B228" s="23"/>
      <c r="C228" s="23"/>
      <c r="D228" s="23"/>
      <c r="E228" s="23"/>
      <c r="F228" s="23"/>
      <c r="G228" s="23"/>
      <c r="H228" s="23"/>
      <c r="I228" s="142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>
      <c r="A229" s="23"/>
      <c r="B229" s="23"/>
      <c r="C229" s="23"/>
      <c r="D229" s="23"/>
      <c r="E229" s="23"/>
      <c r="F229" s="23"/>
      <c r="G229" s="23"/>
      <c r="H229" s="23"/>
      <c r="I229" s="142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>
      <c r="A230" s="23"/>
      <c r="B230" s="23"/>
      <c r="C230" s="23"/>
      <c r="D230" s="23"/>
      <c r="E230" s="23"/>
      <c r="F230" s="23"/>
      <c r="G230" s="23"/>
      <c r="H230" s="23"/>
      <c r="I230" s="142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>
      <c r="A231" s="23"/>
      <c r="B231" s="23"/>
      <c r="C231" s="23"/>
      <c r="D231" s="23"/>
      <c r="E231" s="23"/>
      <c r="F231" s="23"/>
      <c r="G231" s="23"/>
      <c r="H231" s="23"/>
      <c r="I231" s="142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>
      <c r="A232" s="23"/>
      <c r="B232" s="23"/>
      <c r="C232" s="23"/>
      <c r="D232" s="23"/>
      <c r="E232" s="23"/>
      <c r="F232" s="23"/>
      <c r="G232" s="23"/>
      <c r="H232" s="23"/>
      <c r="I232" s="142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>
      <c r="A233" s="23"/>
      <c r="B233" s="23"/>
      <c r="C233" s="23"/>
      <c r="D233" s="23"/>
      <c r="E233" s="23"/>
      <c r="F233" s="23"/>
      <c r="G233" s="23"/>
      <c r="H233" s="23"/>
      <c r="I233" s="142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>
      <c r="A234" s="23"/>
      <c r="B234" s="23"/>
      <c r="C234" s="23"/>
      <c r="D234" s="23"/>
      <c r="E234" s="23"/>
      <c r="F234" s="23"/>
      <c r="G234" s="23"/>
      <c r="H234" s="23"/>
      <c r="I234" s="142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>
      <c r="A235" s="23"/>
      <c r="B235" s="23"/>
      <c r="C235" s="23"/>
      <c r="D235" s="23"/>
      <c r="E235" s="23"/>
      <c r="F235" s="23"/>
      <c r="G235" s="23"/>
      <c r="H235" s="23"/>
      <c r="I235" s="142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>
      <c r="A236" s="23"/>
      <c r="B236" s="23"/>
      <c r="C236" s="23"/>
      <c r="D236" s="23"/>
      <c r="E236" s="23"/>
      <c r="F236" s="23"/>
      <c r="G236" s="23"/>
      <c r="H236" s="23"/>
      <c r="I236" s="142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>
      <c r="A237" s="23"/>
      <c r="B237" s="23"/>
      <c r="C237" s="23"/>
      <c r="D237" s="23"/>
      <c r="E237" s="23"/>
      <c r="F237" s="23"/>
      <c r="G237" s="23"/>
      <c r="H237" s="23"/>
      <c r="I237" s="142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>
      <c r="A238" s="23"/>
      <c r="B238" s="23"/>
      <c r="C238" s="23"/>
      <c r="D238" s="23"/>
      <c r="E238" s="23"/>
      <c r="F238" s="23"/>
      <c r="G238" s="23"/>
      <c r="H238" s="23"/>
      <c r="I238" s="142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>
      <c r="A239" s="23"/>
      <c r="B239" s="23"/>
      <c r="C239" s="23"/>
      <c r="D239" s="23"/>
      <c r="E239" s="23"/>
      <c r="F239" s="23"/>
      <c r="G239" s="23"/>
      <c r="H239" s="23"/>
      <c r="I239" s="142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>
      <c r="A240" s="23"/>
      <c r="B240" s="23"/>
      <c r="C240" s="23"/>
      <c r="D240" s="23"/>
      <c r="E240" s="23"/>
      <c r="F240" s="23"/>
      <c r="G240" s="23"/>
      <c r="H240" s="23"/>
      <c r="I240" s="142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>
      <c r="A241" s="23"/>
      <c r="B241" s="23"/>
      <c r="C241" s="23"/>
      <c r="D241" s="23"/>
      <c r="E241" s="23"/>
      <c r="F241" s="23"/>
      <c r="G241" s="23"/>
      <c r="H241" s="23"/>
      <c r="I241" s="142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>
      <c r="A242" s="23"/>
      <c r="B242" s="23"/>
      <c r="C242" s="23"/>
      <c r="D242" s="23"/>
      <c r="E242" s="23"/>
      <c r="F242" s="23"/>
      <c r="G242" s="23"/>
      <c r="H242" s="23"/>
      <c r="I242" s="142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>
      <c r="A243" s="23"/>
      <c r="B243" s="23"/>
      <c r="C243" s="23"/>
      <c r="D243" s="23"/>
      <c r="E243" s="23"/>
      <c r="F243" s="23"/>
      <c r="G243" s="23"/>
      <c r="H243" s="23"/>
      <c r="I243" s="142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>
      <c r="A244" s="23"/>
      <c r="B244" s="23"/>
      <c r="C244" s="23"/>
      <c r="D244" s="23"/>
      <c r="E244" s="23"/>
      <c r="F244" s="23"/>
      <c r="G244" s="23"/>
      <c r="H244" s="23"/>
      <c r="I244" s="142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>
      <c r="A245" s="23"/>
      <c r="B245" s="23"/>
      <c r="C245" s="23"/>
      <c r="D245" s="23"/>
      <c r="E245" s="23"/>
      <c r="F245" s="23"/>
      <c r="G245" s="23"/>
      <c r="H245" s="23"/>
      <c r="I245" s="142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>
      <c r="A246" s="23"/>
      <c r="B246" s="23"/>
      <c r="C246" s="23"/>
      <c r="D246" s="23"/>
      <c r="E246" s="23"/>
      <c r="F246" s="23"/>
      <c r="G246" s="23"/>
      <c r="H246" s="23"/>
      <c r="I246" s="142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>
      <c r="A247" s="23"/>
      <c r="B247" s="23"/>
      <c r="C247" s="23"/>
      <c r="D247" s="23"/>
      <c r="E247" s="23"/>
      <c r="F247" s="23"/>
      <c r="G247" s="23"/>
      <c r="H247" s="23"/>
      <c r="I247" s="142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>
      <c r="A248" s="23"/>
      <c r="B248" s="23"/>
      <c r="C248" s="23"/>
      <c r="D248" s="23"/>
      <c r="E248" s="23"/>
      <c r="F248" s="23"/>
      <c r="G248" s="23"/>
      <c r="H248" s="23"/>
      <c r="I248" s="142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>
      <c r="A249" s="23"/>
      <c r="B249" s="23"/>
      <c r="C249" s="23"/>
      <c r="D249" s="23"/>
      <c r="E249" s="23"/>
      <c r="F249" s="23"/>
      <c r="G249" s="23"/>
      <c r="H249" s="23"/>
      <c r="I249" s="142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>
      <c r="A250" s="23"/>
      <c r="B250" s="23"/>
      <c r="C250" s="23"/>
      <c r="D250" s="23"/>
      <c r="E250" s="23"/>
      <c r="F250" s="23"/>
      <c r="G250" s="23"/>
      <c r="H250" s="23"/>
      <c r="I250" s="142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>
      <c r="A251" s="23"/>
      <c r="B251" s="23"/>
      <c r="C251" s="23"/>
      <c r="D251" s="23"/>
      <c r="E251" s="23"/>
      <c r="F251" s="23"/>
      <c r="G251" s="23"/>
      <c r="H251" s="23"/>
      <c r="I251" s="142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>
      <c r="A252" s="23"/>
      <c r="B252" s="23"/>
      <c r="C252" s="23"/>
      <c r="D252" s="23"/>
      <c r="E252" s="23"/>
      <c r="F252" s="23"/>
      <c r="G252" s="23"/>
      <c r="H252" s="23"/>
      <c r="I252" s="142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>
      <c r="A253" s="23"/>
      <c r="B253" s="23"/>
      <c r="C253" s="23"/>
      <c r="D253" s="23"/>
      <c r="E253" s="23"/>
      <c r="F253" s="23"/>
      <c r="G253" s="23"/>
      <c r="H253" s="23"/>
      <c r="I253" s="142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>
      <c r="A254" s="23"/>
      <c r="B254" s="23"/>
      <c r="C254" s="23"/>
      <c r="D254" s="23"/>
      <c r="E254" s="23"/>
      <c r="F254" s="23"/>
      <c r="G254" s="23"/>
      <c r="H254" s="23"/>
      <c r="I254" s="142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>
      <c r="A255" s="23"/>
      <c r="B255" s="23"/>
      <c r="C255" s="23"/>
      <c r="D255" s="23"/>
      <c r="E255" s="23"/>
      <c r="F255" s="23"/>
      <c r="G255" s="23"/>
      <c r="H255" s="23"/>
      <c r="I255" s="142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>
      <c r="A256" s="23"/>
      <c r="B256" s="23"/>
      <c r="C256" s="23"/>
      <c r="D256" s="23"/>
      <c r="E256" s="23"/>
      <c r="F256" s="23"/>
      <c r="G256" s="23"/>
      <c r="H256" s="23"/>
      <c r="I256" s="142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>
      <c r="A257" s="23"/>
      <c r="B257" s="23"/>
      <c r="C257" s="23"/>
      <c r="D257" s="23"/>
      <c r="E257" s="23"/>
      <c r="F257" s="23"/>
      <c r="G257" s="23"/>
      <c r="H257" s="23"/>
      <c r="I257" s="142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>
      <c r="A258" s="23"/>
      <c r="B258" s="23"/>
      <c r="C258" s="23"/>
      <c r="D258" s="23"/>
      <c r="E258" s="23"/>
      <c r="F258" s="23"/>
      <c r="G258" s="23"/>
      <c r="H258" s="23"/>
      <c r="I258" s="142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>
      <c r="A259" s="23"/>
      <c r="B259" s="23"/>
      <c r="C259" s="23"/>
      <c r="D259" s="23"/>
      <c r="E259" s="23"/>
      <c r="F259" s="23"/>
      <c r="G259" s="23"/>
      <c r="H259" s="23"/>
      <c r="I259" s="142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>
      <c r="A260" s="23"/>
      <c r="B260" s="23"/>
      <c r="C260" s="23"/>
      <c r="D260" s="23"/>
      <c r="E260" s="23"/>
      <c r="F260" s="23"/>
      <c r="G260" s="23"/>
      <c r="H260" s="23"/>
      <c r="I260" s="142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>
      <c r="A261" s="23"/>
      <c r="B261" s="23"/>
      <c r="C261" s="23"/>
      <c r="D261" s="23"/>
      <c r="E261" s="23"/>
      <c r="F261" s="23"/>
      <c r="G261" s="23"/>
      <c r="H261" s="23"/>
      <c r="I261" s="142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>
      <c r="A262" s="23"/>
      <c r="B262" s="23"/>
      <c r="C262" s="23"/>
      <c r="D262" s="23"/>
      <c r="E262" s="23"/>
      <c r="F262" s="23"/>
      <c r="G262" s="23"/>
      <c r="H262" s="23"/>
      <c r="I262" s="142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>
      <c r="A263" s="23"/>
      <c r="B263" s="23"/>
      <c r="C263" s="23"/>
      <c r="D263" s="23"/>
      <c r="E263" s="23"/>
      <c r="F263" s="23"/>
      <c r="G263" s="23"/>
      <c r="H263" s="23"/>
      <c r="I263" s="142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>
      <c r="A264" s="23"/>
      <c r="B264" s="23"/>
      <c r="C264" s="23"/>
      <c r="D264" s="23"/>
      <c r="E264" s="23"/>
      <c r="F264" s="23"/>
      <c r="G264" s="23"/>
      <c r="H264" s="23"/>
      <c r="I264" s="142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>
      <c r="A265" s="23"/>
      <c r="B265" s="23"/>
      <c r="C265" s="23"/>
      <c r="D265" s="23"/>
      <c r="E265" s="23"/>
      <c r="F265" s="23"/>
      <c r="G265" s="23"/>
      <c r="H265" s="23"/>
      <c r="I265" s="142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>
      <c r="A266" s="23"/>
      <c r="B266" s="23"/>
      <c r="C266" s="23"/>
      <c r="D266" s="23"/>
      <c r="E266" s="23"/>
      <c r="F266" s="23"/>
      <c r="G266" s="23"/>
      <c r="H266" s="23"/>
      <c r="I266" s="142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>
      <c r="A267" s="23"/>
      <c r="B267" s="23"/>
      <c r="C267" s="23"/>
      <c r="D267" s="23"/>
      <c r="E267" s="23"/>
      <c r="F267" s="23"/>
      <c r="G267" s="23"/>
      <c r="H267" s="23"/>
      <c r="I267" s="142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>
      <c r="A268" s="23"/>
      <c r="B268" s="23"/>
      <c r="C268" s="23"/>
      <c r="D268" s="23"/>
      <c r="E268" s="23"/>
      <c r="F268" s="23"/>
      <c r="G268" s="23"/>
      <c r="H268" s="23"/>
      <c r="I268" s="142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>
      <c r="A269" s="23"/>
      <c r="B269" s="23"/>
      <c r="C269" s="23"/>
      <c r="D269" s="23"/>
      <c r="E269" s="23"/>
      <c r="F269" s="23"/>
      <c r="G269" s="23"/>
      <c r="H269" s="23"/>
      <c r="I269" s="142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>
      <c r="A270" s="23"/>
      <c r="B270" s="23"/>
      <c r="C270" s="23"/>
      <c r="D270" s="23"/>
      <c r="E270" s="23"/>
      <c r="F270" s="23"/>
      <c r="G270" s="23"/>
      <c r="H270" s="23"/>
      <c r="I270" s="142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>
      <c r="A271" s="23"/>
      <c r="B271" s="23"/>
      <c r="C271" s="23"/>
      <c r="D271" s="23"/>
      <c r="E271" s="23"/>
      <c r="F271" s="23"/>
      <c r="G271" s="23"/>
      <c r="H271" s="23"/>
      <c r="I271" s="142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>
      <c r="A272" s="23"/>
      <c r="B272" s="23"/>
      <c r="C272" s="23"/>
      <c r="D272" s="23"/>
      <c r="E272" s="23"/>
      <c r="F272" s="23"/>
      <c r="G272" s="23"/>
      <c r="H272" s="23"/>
      <c r="I272" s="142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>
      <c r="A273" s="23"/>
      <c r="B273" s="23"/>
      <c r="C273" s="23"/>
      <c r="D273" s="23"/>
      <c r="E273" s="23"/>
      <c r="F273" s="23"/>
      <c r="G273" s="23"/>
      <c r="H273" s="23"/>
      <c r="I273" s="142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>
      <c r="A274" s="23"/>
      <c r="B274" s="23"/>
      <c r="C274" s="23"/>
      <c r="D274" s="23"/>
      <c r="E274" s="23"/>
      <c r="F274" s="23"/>
      <c r="G274" s="23"/>
      <c r="H274" s="23"/>
      <c r="I274" s="142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>
      <c r="A275" s="23"/>
      <c r="B275" s="23"/>
      <c r="C275" s="23"/>
      <c r="D275" s="23"/>
      <c r="E275" s="23"/>
      <c r="F275" s="23"/>
      <c r="G275" s="23"/>
      <c r="H275" s="23"/>
      <c r="I275" s="142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>
      <c r="A276" s="23"/>
      <c r="B276" s="23"/>
      <c r="C276" s="23"/>
      <c r="D276" s="23"/>
      <c r="E276" s="23"/>
      <c r="F276" s="23"/>
      <c r="G276" s="23"/>
      <c r="H276" s="23"/>
      <c r="I276" s="142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>
      <c r="A277" s="23"/>
      <c r="B277" s="23"/>
      <c r="C277" s="23"/>
      <c r="D277" s="23"/>
      <c r="E277" s="23"/>
      <c r="F277" s="23"/>
      <c r="G277" s="23"/>
      <c r="H277" s="23"/>
      <c r="I277" s="142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>
      <c r="A278" s="23"/>
      <c r="B278" s="23"/>
      <c r="C278" s="23"/>
      <c r="D278" s="23"/>
      <c r="E278" s="23"/>
      <c r="F278" s="23"/>
      <c r="G278" s="23"/>
      <c r="H278" s="23"/>
      <c r="I278" s="142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>
      <c r="A279" s="23"/>
      <c r="B279" s="23"/>
      <c r="C279" s="23"/>
      <c r="D279" s="23"/>
      <c r="E279" s="23"/>
      <c r="F279" s="23"/>
      <c r="G279" s="23"/>
      <c r="H279" s="23"/>
      <c r="I279" s="142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>
      <c r="A280" s="23"/>
      <c r="B280" s="23"/>
      <c r="C280" s="23"/>
      <c r="D280" s="23"/>
      <c r="E280" s="23"/>
      <c r="F280" s="23"/>
      <c r="G280" s="23"/>
      <c r="H280" s="23"/>
      <c r="I280" s="142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>
      <c r="A281" s="23"/>
      <c r="B281" s="23"/>
      <c r="C281" s="23"/>
      <c r="D281" s="23"/>
      <c r="E281" s="23"/>
      <c r="F281" s="23"/>
      <c r="G281" s="23"/>
      <c r="H281" s="23"/>
      <c r="I281" s="142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>
      <c r="A282" s="23"/>
      <c r="B282" s="23"/>
      <c r="C282" s="23"/>
      <c r="D282" s="23"/>
      <c r="E282" s="23"/>
      <c r="F282" s="23"/>
      <c r="G282" s="23"/>
      <c r="H282" s="23"/>
      <c r="I282" s="142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>
      <c r="A283" s="23"/>
      <c r="B283" s="23"/>
      <c r="C283" s="23"/>
      <c r="D283" s="23"/>
      <c r="E283" s="23"/>
      <c r="F283" s="23"/>
      <c r="G283" s="23"/>
      <c r="H283" s="23"/>
      <c r="I283" s="142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>
      <c r="A284" s="23"/>
      <c r="B284" s="23"/>
      <c r="C284" s="23"/>
      <c r="D284" s="23"/>
      <c r="E284" s="23"/>
      <c r="F284" s="23"/>
      <c r="G284" s="23"/>
      <c r="H284" s="23"/>
      <c r="I284" s="142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>
      <c r="A285" s="23"/>
      <c r="B285" s="23"/>
      <c r="C285" s="23"/>
      <c r="D285" s="23"/>
      <c r="E285" s="23"/>
      <c r="F285" s="23"/>
      <c r="G285" s="23"/>
      <c r="H285" s="23"/>
      <c r="I285" s="142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>
      <c r="A286" s="23"/>
      <c r="B286" s="23"/>
      <c r="C286" s="23"/>
      <c r="D286" s="23"/>
      <c r="E286" s="23"/>
      <c r="F286" s="23"/>
      <c r="G286" s="23"/>
      <c r="H286" s="23"/>
      <c r="I286" s="142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>
      <c r="A287" s="23"/>
      <c r="B287" s="23"/>
      <c r="C287" s="23"/>
      <c r="D287" s="23"/>
      <c r="E287" s="23"/>
      <c r="F287" s="23"/>
      <c r="G287" s="23"/>
      <c r="H287" s="23"/>
      <c r="I287" s="142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>
      <c r="A288" s="23"/>
      <c r="B288" s="23"/>
      <c r="C288" s="23"/>
      <c r="D288" s="23"/>
      <c r="E288" s="23"/>
      <c r="F288" s="23"/>
      <c r="G288" s="23"/>
      <c r="H288" s="23"/>
      <c r="I288" s="142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>
      <c r="A289" s="23"/>
      <c r="B289" s="23"/>
      <c r="C289" s="23"/>
      <c r="D289" s="23"/>
      <c r="E289" s="23"/>
      <c r="F289" s="23"/>
      <c r="G289" s="23"/>
      <c r="H289" s="23"/>
      <c r="I289" s="142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>
      <c r="A290" s="23"/>
      <c r="B290" s="23"/>
      <c r="C290" s="23"/>
      <c r="D290" s="23"/>
      <c r="E290" s="23"/>
      <c r="F290" s="23"/>
      <c r="G290" s="23"/>
      <c r="H290" s="23"/>
      <c r="I290" s="142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>
      <c r="A291" s="23"/>
      <c r="B291" s="23"/>
      <c r="C291" s="23"/>
      <c r="D291" s="23"/>
      <c r="E291" s="23"/>
      <c r="F291" s="23"/>
      <c r="G291" s="23"/>
      <c r="H291" s="23"/>
      <c r="I291" s="142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>
      <c r="A292" s="23"/>
      <c r="B292" s="23"/>
      <c r="C292" s="23"/>
      <c r="D292" s="23"/>
      <c r="E292" s="23"/>
      <c r="F292" s="23"/>
      <c r="G292" s="23"/>
      <c r="H292" s="23"/>
      <c r="I292" s="142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>
      <c r="A293" s="23"/>
      <c r="B293" s="23"/>
      <c r="C293" s="23"/>
      <c r="D293" s="23"/>
      <c r="E293" s="23"/>
      <c r="F293" s="23"/>
      <c r="G293" s="23"/>
      <c r="H293" s="23"/>
      <c r="I293" s="142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>
      <c r="A294" s="23"/>
      <c r="B294" s="23"/>
      <c r="C294" s="23"/>
      <c r="D294" s="23"/>
      <c r="E294" s="23"/>
      <c r="F294" s="23"/>
      <c r="G294" s="23"/>
      <c r="H294" s="23"/>
      <c r="I294" s="142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>
      <c r="A295" s="23"/>
      <c r="B295" s="23"/>
      <c r="C295" s="23"/>
      <c r="D295" s="23"/>
      <c r="E295" s="23"/>
      <c r="F295" s="23"/>
      <c r="G295" s="23"/>
      <c r="H295" s="23"/>
      <c r="I295" s="142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>
      <c r="A296" s="23"/>
      <c r="B296" s="23"/>
      <c r="C296" s="23"/>
      <c r="D296" s="23"/>
      <c r="E296" s="23"/>
      <c r="F296" s="23"/>
      <c r="G296" s="23"/>
      <c r="H296" s="23"/>
      <c r="I296" s="142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>
      <c r="A297" s="23"/>
      <c r="B297" s="23"/>
      <c r="C297" s="23"/>
      <c r="D297" s="23"/>
      <c r="E297" s="23"/>
      <c r="F297" s="23"/>
      <c r="G297" s="23"/>
      <c r="H297" s="23"/>
      <c r="I297" s="142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>
      <c r="A298" s="23"/>
      <c r="B298" s="23"/>
      <c r="C298" s="23"/>
      <c r="D298" s="23"/>
      <c r="E298" s="23"/>
      <c r="F298" s="23"/>
      <c r="G298" s="23"/>
      <c r="H298" s="23"/>
      <c r="I298" s="142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>
      <c r="A299" s="23"/>
      <c r="B299" s="23"/>
      <c r="C299" s="23"/>
      <c r="D299" s="23"/>
      <c r="E299" s="23"/>
      <c r="F299" s="23"/>
      <c r="G299" s="23"/>
      <c r="H299" s="23"/>
      <c r="I299" s="142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>
      <c r="A300" s="23"/>
      <c r="B300" s="23"/>
      <c r="C300" s="23"/>
      <c r="D300" s="23"/>
      <c r="E300" s="23"/>
      <c r="F300" s="23"/>
      <c r="G300" s="23"/>
      <c r="H300" s="23"/>
      <c r="I300" s="142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>
      <c r="A301" s="23"/>
      <c r="B301" s="23"/>
      <c r="C301" s="23"/>
      <c r="D301" s="23"/>
      <c r="E301" s="23"/>
      <c r="F301" s="23"/>
      <c r="G301" s="23"/>
      <c r="H301" s="23"/>
      <c r="I301" s="142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>
      <c r="A302" s="23"/>
      <c r="B302" s="23"/>
      <c r="C302" s="23"/>
      <c r="D302" s="23"/>
      <c r="E302" s="23"/>
      <c r="F302" s="23"/>
      <c r="G302" s="23"/>
      <c r="H302" s="23"/>
      <c r="I302" s="142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>
      <c r="A303" s="23"/>
      <c r="B303" s="23"/>
      <c r="C303" s="23"/>
      <c r="D303" s="23"/>
      <c r="E303" s="23"/>
      <c r="F303" s="23"/>
      <c r="G303" s="23"/>
      <c r="H303" s="23"/>
      <c r="I303" s="142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>
      <c r="A304" s="23"/>
      <c r="B304" s="23"/>
      <c r="C304" s="23"/>
      <c r="D304" s="23"/>
      <c r="E304" s="23"/>
      <c r="F304" s="23"/>
      <c r="G304" s="23"/>
      <c r="H304" s="23"/>
      <c r="I304" s="142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>
      <c r="A305" s="23"/>
      <c r="B305" s="23"/>
      <c r="C305" s="23"/>
      <c r="D305" s="23"/>
      <c r="E305" s="23"/>
      <c r="F305" s="23"/>
      <c r="G305" s="23"/>
      <c r="H305" s="23"/>
      <c r="I305" s="142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>
      <c r="A306" s="23"/>
      <c r="B306" s="23"/>
      <c r="C306" s="23"/>
      <c r="D306" s="23"/>
      <c r="E306" s="23"/>
      <c r="F306" s="23"/>
      <c r="G306" s="23"/>
      <c r="H306" s="23"/>
      <c r="I306" s="142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>
      <c r="A307" s="23"/>
      <c r="B307" s="23"/>
      <c r="C307" s="23"/>
      <c r="D307" s="23"/>
      <c r="E307" s="23"/>
      <c r="F307" s="23"/>
      <c r="G307" s="23"/>
      <c r="H307" s="23"/>
      <c r="I307" s="142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>
      <c r="A308" s="23"/>
      <c r="B308" s="23"/>
      <c r="C308" s="23"/>
      <c r="D308" s="23"/>
      <c r="E308" s="23"/>
      <c r="F308" s="23"/>
      <c r="G308" s="23"/>
      <c r="H308" s="23"/>
      <c r="I308" s="142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>
      <c r="A309" s="23"/>
      <c r="B309" s="23"/>
      <c r="C309" s="23"/>
      <c r="D309" s="23"/>
      <c r="E309" s="23"/>
      <c r="F309" s="23"/>
      <c r="G309" s="23"/>
      <c r="H309" s="23"/>
      <c r="I309" s="142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>
      <c r="A310" s="23"/>
      <c r="B310" s="23"/>
      <c r="C310" s="23"/>
      <c r="D310" s="23"/>
      <c r="E310" s="23"/>
      <c r="F310" s="23"/>
      <c r="G310" s="23"/>
      <c r="H310" s="23"/>
      <c r="I310" s="142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>
      <c r="A311" s="23"/>
      <c r="B311" s="23"/>
      <c r="C311" s="23"/>
      <c r="D311" s="23"/>
      <c r="E311" s="23"/>
      <c r="F311" s="23"/>
      <c r="G311" s="23"/>
      <c r="H311" s="23"/>
      <c r="I311" s="142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>
      <c r="A312" s="23"/>
      <c r="B312" s="23"/>
      <c r="C312" s="23"/>
      <c r="D312" s="23"/>
      <c r="E312" s="23"/>
      <c r="F312" s="23"/>
      <c r="G312" s="23"/>
      <c r="H312" s="23"/>
      <c r="I312" s="142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>
      <c r="A313" s="23"/>
      <c r="B313" s="23"/>
      <c r="C313" s="23"/>
      <c r="D313" s="23"/>
      <c r="E313" s="23"/>
      <c r="F313" s="23"/>
      <c r="G313" s="23"/>
      <c r="H313" s="23"/>
      <c r="I313" s="142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>
      <c r="A314" s="23"/>
      <c r="B314" s="23"/>
      <c r="C314" s="23"/>
      <c r="D314" s="23"/>
      <c r="E314" s="23"/>
      <c r="F314" s="23"/>
      <c r="G314" s="23"/>
      <c r="H314" s="23"/>
      <c r="I314" s="142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>
      <c r="A315" s="23"/>
      <c r="B315" s="23"/>
      <c r="C315" s="23"/>
      <c r="D315" s="23"/>
      <c r="E315" s="23"/>
      <c r="F315" s="23"/>
      <c r="G315" s="23"/>
      <c r="H315" s="23"/>
      <c r="I315" s="142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>
      <c r="A316" s="23"/>
      <c r="B316" s="23"/>
      <c r="C316" s="23"/>
      <c r="D316" s="23"/>
      <c r="E316" s="23"/>
      <c r="F316" s="23"/>
      <c r="G316" s="23"/>
      <c r="H316" s="23"/>
      <c r="I316" s="142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>
      <c r="A317" s="23"/>
      <c r="B317" s="23"/>
      <c r="C317" s="23"/>
      <c r="D317" s="23"/>
      <c r="E317" s="23"/>
      <c r="F317" s="23"/>
      <c r="G317" s="23"/>
      <c r="H317" s="23"/>
      <c r="I317" s="142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>
      <c r="A318" s="23"/>
      <c r="B318" s="23"/>
      <c r="C318" s="23"/>
      <c r="D318" s="23"/>
      <c r="E318" s="23"/>
      <c r="F318" s="23"/>
      <c r="G318" s="23"/>
      <c r="H318" s="23"/>
      <c r="I318" s="142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>
      <c r="A319" s="23"/>
      <c r="B319" s="23"/>
      <c r="C319" s="23"/>
      <c r="D319" s="23"/>
      <c r="E319" s="23"/>
      <c r="F319" s="23"/>
      <c r="G319" s="23"/>
      <c r="H319" s="23"/>
      <c r="I319" s="142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>
      <c r="A320" s="23"/>
      <c r="B320" s="23"/>
      <c r="C320" s="23"/>
      <c r="D320" s="23"/>
      <c r="E320" s="23"/>
      <c r="F320" s="23"/>
      <c r="G320" s="23"/>
      <c r="H320" s="23"/>
      <c r="I320" s="142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>
      <c r="A321" s="23"/>
      <c r="B321" s="23"/>
      <c r="C321" s="23"/>
      <c r="D321" s="23"/>
      <c r="E321" s="23"/>
      <c r="F321" s="23"/>
      <c r="G321" s="23"/>
      <c r="H321" s="23"/>
      <c r="I321" s="142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>
      <c r="A322" s="23"/>
      <c r="B322" s="23"/>
      <c r="C322" s="23"/>
      <c r="D322" s="23"/>
      <c r="E322" s="23"/>
      <c r="F322" s="23"/>
      <c r="G322" s="23"/>
      <c r="H322" s="23"/>
      <c r="I322" s="142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>
      <c r="A323" s="23"/>
      <c r="B323" s="23"/>
      <c r="C323" s="23"/>
      <c r="D323" s="23"/>
      <c r="E323" s="23"/>
      <c r="F323" s="23"/>
      <c r="G323" s="23"/>
      <c r="H323" s="23"/>
      <c r="I323" s="142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>
      <c r="A324" s="23"/>
      <c r="B324" s="23"/>
      <c r="C324" s="23"/>
      <c r="D324" s="23"/>
      <c r="E324" s="23"/>
      <c r="F324" s="23"/>
      <c r="G324" s="23"/>
      <c r="H324" s="23"/>
      <c r="I324" s="142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>
      <c r="A325" s="23"/>
      <c r="B325" s="23"/>
      <c r="C325" s="23"/>
      <c r="D325" s="23"/>
      <c r="E325" s="23"/>
      <c r="F325" s="23"/>
      <c r="G325" s="23"/>
      <c r="H325" s="23"/>
      <c r="I325" s="142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>
      <c r="A326" s="23"/>
      <c r="B326" s="23"/>
      <c r="C326" s="23"/>
      <c r="D326" s="23"/>
      <c r="E326" s="23"/>
      <c r="F326" s="23"/>
      <c r="G326" s="23"/>
      <c r="H326" s="23"/>
      <c r="I326" s="142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>
      <c r="A327" s="23"/>
      <c r="B327" s="23"/>
      <c r="C327" s="23"/>
      <c r="D327" s="23"/>
      <c r="E327" s="23"/>
      <c r="F327" s="23"/>
      <c r="G327" s="23"/>
      <c r="H327" s="23"/>
      <c r="I327" s="142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>
      <c r="A328" s="23"/>
      <c r="B328" s="23"/>
      <c r="C328" s="23"/>
      <c r="D328" s="23"/>
      <c r="E328" s="23"/>
      <c r="F328" s="23"/>
      <c r="G328" s="23"/>
      <c r="H328" s="23"/>
      <c r="I328" s="142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>
      <c r="A329" s="23"/>
      <c r="B329" s="23"/>
      <c r="C329" s="23"/>
      <c r="D329" s="23"/>
      <c r="E329" s="23"/>
      <c r="F329" s="23"/>
      <c r="G329" s="23"/>
      <c r="H329" s="23"/>
      <c r="I329" s="142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>
      <c r="A330" s="23"/>
      <c r="B330" s="23"/>
      <c r="C330" s="23"/>
      <c r="D330" s="23"/>
      <c r="E330" s="23"/>
      <c r="F330" s="23"/>
      <c r="G330" s="23"/>
      <c r="H330" s="23"/>
      <c r="I330" s="142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>
      <c r="A331" s="23"/>
      <c r="B331" s="23"/>
      <c r="C331" s="23"/>
      <c r="D331" s="23"/>
      <c r="E331" s="23"/>
      <c r="F331" s="23"/>
      <c r="G331" s="23"/>
      <c r="H331" s="23"/>
      <c r="I331" s="142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>
      <c r="A332" s="23"/>
      <c r="B332" s="23"/>
      <c r="C332" s="23"/>
      <c r="D332" s="23"/>
      <c r="E332" s="23"/>
      <c r="F332" s="23"/>
      <c r="G332" s="23"/>
      <c r="H332" s="23"/>
      <c r="I332" s="142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>
      <c r="A333" s="23"/>
      <c r="B333" s="23"/>
      <c r="C333" s="23"/>
      <c r="D333" s="23"/>
      <c r="E333" s="23"/>
      <c r="F333" s="23"/>
      <c r="G333" s="23"/>
      <c r="H333" s="23"/>
      <c r="I333" s="142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>
      <c r="A334" s="23"/>
      <c r="B334" s="23"/>
      <c r="C334" s="23"/>
      <c r="D334" s="23"/>
      <c r="E334" s="23"/>
      <c r="F334" s="23"/>
      <c r="G334" s="23"/>
      <c r="H334" s="23"/>
      <c r="I334" s="142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>
      <c r="A335" s="23"/>
      <c r="B335" s="23"/>
      <c r="C335" s="23"/>
      <c r="D335" s="23"/>
      <c r="E335" s="23"/>
      <c r="F335" s="23"/>
      <c r="G335" s="23"/>
      <c r="H335" s="23"/>
      <c r="I335" s="142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>
      <c r="A336" s="23"/>
      <c r="B336" s="23"/>
      <c r="C336" s="23"/>
      <c r="D336" s="23"/>
      <c r="E336" s="23"/>
      <c r="F336" s="23"/>
      <c r="G336" s="23"/>
      <c r="H336" s="23"/>
      <c r="I336" s="142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>
      <c r="A337" s="23"/>
      <c r="B337" s="23"/>
      <c r="C337" s="23"/>
      <c r="D337" s="23"/>
      <c r="E337" s="23"/>
      <c r="F337" s="23"/>
      <c r="G337" s="23"/>
      <c r="H337" s="23"/>
      <c r="I337" s="142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>
      <c r="A338" s="23"/>
      <c r="B338" s="23"/>
      <c r="C338" s="23"/>
      <c r="D338" s="23"/>
      <c r="E338" s="23"/>
      <c r="F338" s="23"/>
      <c r="G338" s="23"/>
      <c r="H338" s="23"/>
      <c r="I338" s="142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>
      <c r="A339" s="23"/>
      <c r="B339" s="23"/>
      <c r="C339" s="23"/>
      <c r="D339" s="23"/>
      <c r="E339" s="23"/>
      <c r="F339" s="23"/>
      <c r="G339" s="23"/>
      <c r="H339" s="23"/>
      <c r="I339" s="142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>
      <c r="A340" s="23"/>
      <c r="B340" s="23"/>
      <c r="C340" s="23"/>
      <c r="D340" s="23"/>
      <c r="E340" s="23"/>
      <c r="F340" s="23"/>
      <c r="G340" s="23"/>
      <c r="H340" s="23"/>
      <c r="I340" s="142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>
      <c r="A341" s="23"/>
      <c r="B341" s="23"/>
      <c r="C341" s="23"/>
      <c r="D341" s="23"/>
      <c r="E341" s="23"/>
      <c r="F341" s="23"/>
      <c r="G341" s="23"/>
      <c r="H341" s="23"/>
      <c r="I341" s="142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>
      <c r="A342" s="23"/>
      <c r="B342" s="23"/>
      <c r="C342" s="23"/>
      <c r="D342" s="23"/>
      <c r="E342" s="23"/>
      <c r="F342" s="23"/>
      <c r="G342" s="23"/>
      <c r="H342" s="23"/>
      <c r="I342" s="142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>
      <c r="A343" s="23"/>
      <c r="B343" s="23"/>
      <c r="C343" s="23"/>
      <c r="D343" s="23"/>
      <c r="E343" s="23"/>
      <c r="F343" s="23"/>
      <c r="G343" s="23"/>
      <c r="H343" s="23"/>
      <c r="I343" s="142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>
      <c r="A344" s="23"/>
      <c r="B344" s="23"/>
      <c r="C344" s="23"/>
      <c r="D344" s="23"/>
      <c r="E344" s="23"/>
      <c r="F344" s="23"/>
      <c r="G344" s="23"/>
      <c r="H344" s="23"/>
      <c r="I344" s="142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>
      <c r="A345" s="23"/>
      <c r="B345" s="23"/>
      <c r="C345" s="23"/>
      <c r="D345" s="23"/>
      <c r="E345" s="23"/>
      <c r="F345" s="23"/>
      <c r="G345" s="23"/>
      <c r="H345" s="23"/>
      <c r="I345" s="142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>
      <c r="A346" s="23"/>
      <c r="B346" s="23"/>
      <c r="C346" s="23"/>
      <c r="D346" s="23"/>
      <c r="E346" s="23"/>
      <c r="F346" s="23"/>
      <c r="G346" s="23"/>
      <c r="H346" s="23"/>
      <c r="I346" s="142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>
      <c r="A347" s="23"/>
      <c r="B347" s="23"/>
      <c r="C347" s="23"/>
      <c r="D347" s="23"/>
      <c r="E347" s="23"/>
      <c r="F347" s="23"/>
      <c r="G347" s="23"/>
      <c r="H347" s="23"/>
      <c r="I347" s="142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>
      <c r="A348" s="23"/>
      <c r="B348" s="23"/>
      <c r="C348" s="23"/>
      <c r="D348" s="23"/>
      <c r="E348" s="23"/>
      <c r="F348" s="23"/>
      <c r="G348" s="23"/>
      <c r="H348" s="23"/>
      <c r="I348" s="142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>
      <c r="A349" s="23"/>
      <c r="B349" s="23"/>
      <c r="C349" s="23"/>
      <c r="D349" s="23"/>
      <c r="E349" s="23"/>
      <c r="F349" s="23"/>
      <c r="G349" s="23"/>
      <c r="H349" s="23"/>
      <c r="I349" s="142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>
      <c r="A350" s="23"/>
      <c r="B350" s="23"/>
      <c r="C350" s="23"/>
      <c r="D350" s="23"/>
      <c r="E350" s="23"/>
      <c r="F350" s="23"/>
      <c r="G350" s="23"/>
      <c r="H350" s="23"/>
      <c r="I350" s="142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>
      <c r="A351" s="23"/>
      <c r="B351" s="23"/>
      <c r="C351" s="23"/>
      <c r="D351" s="23"/>
      <c r="E351" s="23"/>
      <c r="F351" s="23"/>
      <c r="G351" s="23"/>
      <c r="H351" s="23"/>
      <c r="I351" s="142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>
      <c r="A352" s="23"/>
      <c r="B352" s="23"/>
      <c r="C352" s="23"/>
      <c r="D352" s="23"/>
      <c r="E352" s="23"/>
      <c r="F352" s="23"/>
      <c r="G352" s="23"/>
      <c r="H352" s="23"/>
      <c r="I352" s="142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>
      <c r="A353" s="23"/>
      <c r="B353" s="23"/>
      <c r="C353" s="23"/>
      <c r="D353" s="23"/>
      <c r="E353" s="23"/>
      <c r="F353" s="23"/>
      <c r="G353" s="23"/>
      <c r="H353" s="23"/>
      <c r="I353" s="142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>
      <c r="A354" s="23"/>
      <c r="B354" s="23"/>
      <c r="C354" s="23"/>
      <c r="D354" s="23"/>
      <c r="E354" s="23"/>
      <c r="F354" s="23"/>
      <c r="G354" s="23"/>
      <c r="H354" s="23"/>
      <c r="I354" s="142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>
      <c r="A355" s="23"/>
      <c r="B355" s="23"/>
      <c r="C355" s="23"/>
      <c r="D355" s="23"/>
      <c r="E355" s="23"/>
      <c r="F355" s="23"/>
      <c r="G355" s="23"/>
      <c r="H355" s="23"/>
      <c r="I355" s="142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>
      <c r="A356" s="23"/>
      <c r="B356" s="23"/>
      <c r="C356" s="23"/>
      <c r="D356" s="23"/>
      <c r="E356" s="23"/>
      <c r="F356" s="23"/>
      <c r="G356" s="23"/>
      <c r="H356" s="23"/>
      <c r="I356" s="142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>
      <c r="A357" s="23"/>
      <c r="B357" s="23"/>
      <c r="C357" s="23"/>
      <c r="D357" s="23"/>
      <c r="E357" s="23"/>
      <c r="F357" s="23"/>
      <c r="G357" s="23"/>
      <c r="H357" s="23"/>
      <c r="I357" s="142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>
      <c r="A358" s="23"/>
      <c r="B358" s="23"/>
      <c r="C358" s="23"/>
      <c r="D358" s="23"/>
      <c r="E358" s="23"/>
      <c r="F358" s="23"/>
      <c r="G358" s="23"/>
      <c r="H358" s="23"/>
      <c r="I358" s="142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>
      <c r="A359" s="23"/>
      <c r="B359" s="23"/>
      <c r="C359" s="23"/>
      <c r="D359" s="23"/>
      <c r="E359" s="23"/>
      <c r="F359" s="23"/>
      <c r="G359" s="23"/>
      <c r="H359" s="23"/>
      <c r="I359" s="142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>
      <c r="A360" s="23"/>
      <c r="B360" s="23"/>
      <c r="C360" s="23"/>
      <c r="D360" s="23"/>
      <c r="E360" s="23"/>
      <c r="F360" s="23"/>
      <c r="G360" s="23"/>
      <c r="H360" s="23"/>
      <c r="I360" s="142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>
      <c r="A361" s="23"/>
      <c r="B361" s="23"/>
      <c r="C361" s="23"/>
      <c r="D361" s="23"/>
      <c r="E361" s="23"/>
      <c r="F361" s="23"/>
      <c r="G361" s="23"/>
      <c r="H361" s="23"/>
      <c r="I361" s="142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>
      <c r="A362" s="23"/>
      <c r="B362" s="23"/>
      <c r="C362" s="23"/>
      <c r="D362" s="23"/>
      <c r="E362" s="23"/>
      <c r="F362" s="23"/>
      <c r="G362" s="23"/>
      <c r="H362" s="23"/>
      <c r="I362" s="142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>
      <c r="A363" s="23"/>
      <c r="B363" s="23"/>
      <c r="C363" s="23"/>
      <c r="D363" s="23"/>
      <c r="E363" s="23"/>
      <c r="F363" s="23"/>
      <c r="G363" s="23"/>
      <c r="H363" s="23"/>
      <c r="I363" s="142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>
      <c r="A364" s="23"/>
      <c r="B364" s="23"/>
      <c r="C364" s="23"/>
      <c r="D364" s="23"/>
      <c r="E364" s="23"/>
      <c r="F364" s="23"/>
      <c r="G364" s="23"/>
      <c r="H364" s="23"/>
      <c r="I364" s="142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>
      <c r="A365" s="23"/>
      <c r="B365" s="23"/>
      <c r="C365" s="23"/>
      <c r="D365" s="23"/>
      <c r="E365" s="23"/>
      <c r="F365" s="23"/>
      <c r="G365" s="23"/>
      <c r="H365" s="23"/>
      <c r="I365" s="142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>
      <c r="A366" s="23"/>
      <c r="B366" s="23"/>
      <c r="C366" s="23"/>
      <c r="D366" s="23"/>
      <c r="E366" s="23"/>
      <c r="F366" s="23"/>
      <c r="G366" s="23"/>
      <c r="H366" s="23"/>
      <c r="I366" s="142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>
      <c r="A367" s="23"/>
      <c r="B367" s="23"/>
      <c r="C367" s="23"/>
      <c r="D367" s="23"/>
      <c r="E367" s="23"/>
      <c r="F367" s="23"/>
      <c r="G367" s="23"/>
      <c r="H367" s="23"/>
      <c r="I367" s="142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>
      <c r="A368" s="23"/>
      <c r="B368" s="23"/>
      <c r="C368" s="23"/>
      <c r="D368" s="23"/>
      <c r="E368" s="23"/>
      <c r="F368" s="23"/>
      <c r="G368" s="23"/>
      <c r="H368" s="23"/>
      <c r="I368" s="142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>
      <c r="A369" s="23"/>
      <c r="B369" s="23"/>
      <c r="C369" s="23"/>
      <c r="D369" s="23"/>
      <c r="E369" s="23"/>
      <c r="F369" s="23"/>
      <c r="G369" s="23"/>
      <c r="H369" s="23"/>
      <c r="I369" s="142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>
      <c r="A370" s="23"/>
      <c r="B370" s="23"/>
      <c r="C370" s="23"/>
      <c r="D370" s="23"/>
      <c r="E370" s="23"/>
      <c r="F370" s="23"/>
      <c r="G370" s="23"/>
      <c r="H370" s="23"/>
      <c r="I370" s="142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>
      <c r="A371" s="23"/>
      <c r="B371" s="23"/>
      <c r="C371" s="23"/>
      <c r="D371" s="23"/>
      <c r="E371" s="23"/>
      <c r="F371" s="23"/>
      <c r="G371" s="23"/>
      <c r="H371" s="23"/>
      <c r="I371" s="142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>
      <c r="A372" s="23"/>
      <c r="B372" s="23"/>
      <c r="C372" s="23"/>
      <c r="D372" s="23"/>
      <c r="E372" s="23"/>
      <c r="F372" s="23"/>
      <c r="G372" s="23"/>
      <c r="H372" s="23"/>
      <c r="I372" s="142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>
      <c r="A373" s="23"/>
      <c r="B373" s="23"/>
      <c r="C373" s="23"/>
      <c r="D373" s="23"/>
      <c r="E373" s="23"/>
      <c r="F373" s="23"/>
      <c r="G373" s="23"/>
      <c r="H373" s="23"/>
      <c r="I373" s="142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>
      <c r="A374" s="23"/>
      <c r="B374" s="23"/>
      <c r="C374" s="23"/>
      <c r="D374" s="23"/>
      <c r="E374" s="23"/>
      <c r="F374" s="23"/>
      <c r="G374" s="23"/>
      <c r="H374" s="23"/>
      <c r="I374" s="142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>
      <c r="A375" s="23"/>
      <c r="B375" s="23"/>
      <c r="C375" s="23"/>
      <c r="D375" s="23"/>
      <c r="E375" s="23"/>
      <c r="F375" s="23"/>
      <c r="G375" s="23"/>
      <c r="H375" s="23"/>
      <c r="I375" s="142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>
      <c r="A376" s="23"/>
      <c r="B376" s="23"/>
      <c r="C376" s="23"/>
      <c r="D376" s="23"/>
      <c r="E376" s="23"/>
      <c r="F376" s="23"/>
      <c r="G376" s="23"/>
      <c r="H376" s="23"/>
      <c r="I376" s="142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>
      <c r="A377" s="23"/>
      <c r="B377" s="23"/>
      <c r="C377" s="23"/>
      <c r="D377" s="23"/>
      <c r="E377" s="23"/>
      <c r="F377" s="23"/>
      <c r="G377" s="23"/>
      <c r="H377" s="23"/>
      <c r="I377" s="142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>
      <c r="A378" s="23"/>
      <c r="B378" s="23"/>
      <c r="C378" s="23"/>
      <c r="D378" s="23"/>
      <c r="E378" s="23"/>
      <c r="F378" s="23"/>
      <c r="G378" s="23"/>
      <c r="H378" s="23"/>
      <c r="I378" s="142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>
      <c r="A379" s="23"/>
      <c r="B379" s="23"/>
      <c r="C379" s="23"/>
      <c r="D379" s="23"/>
      <c r="E379" s="23"/>
      <c r="F379" s="23"/>
      <c r="G379" s="23"/>
      <c r="H379" s="23"/>
      <c r="I379" s="142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>
      <c r="A380" s="23"/>
      <c r="B380" s="23"/>
      <c r="C380" s="23"/>
      <c r="D380" s="23"/>
      <c r="E380" s="23"/>
      <c r="F380" s="23"/>
      <c r="G380" s="23"/>
      <c r="H380" s="23"/>
      <c r="I380" s="142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>
      <c r="A381" s="23"/>
      <c r="B381" s="23"/>
      <c r="C381" s="23"/>
      <c r="D381" s="23"/>
      <c r="E381" s="23"/>
      <c r="F381" s="23"/>
      <c r="G381" s="23"/>
      <c r="H381" s="23"/>
      <c r="I381" s="142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>
      <c r="A382" s="23"/>
      <c r="B382" s="23"/>
      <c r="C382" s="23"/>
      <c r="D382" s="23"/>
      <c r="E382" s="23"/>
      <c r="F382" s="23"/>
      <c r="G382" s="23"/>
      <c r="H382" s="23"/>
      <c r="I382" s="142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>
      <c r="A383" s="23"/>
      <c r="B383" s="23"/>
      <c r="C383" s="23"/>
      <c r="D383" s="23"/>
      <c r="E383" s="23"/>
      <c r="F383" s="23"/>
      <c r="G383" s="23"/>
      <c r="H383" s="23"/>
      <c r="I383" s="142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>
      <c r="A384" s="23"/>
      <c r="B384" s="23"/>
      <c r="C384" s="23"/>
      <c r="D384" s="23"/>
      <c r="E384" s="23"/>
      <c r="F384" s="23"/>
      <c r="G384" s="23"/>
      <c r="H384" s="23"/>
      <c r="I384" s="142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>
      <c r="A385" s="23"/>
      <c r="B385" s="23"/>
      <c r="C385" s="23"/>
      <c r="D385" s="23"/>
      <c r="E385" s="23"/>
      <c r="F385" s="23"/>
      <c r="G385" s="23"/>
      <c r="H385" s="23"/>
      <c r="I385" s="142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>
      <c r="A386" s="23"/>
      <c r="B386" s="23"/>
      <c r="C386" s="23"/>
      <c r="D386" s="23"/>
      <c r="E386" s="23"/>
      <c r="F386" s="23"/>
      <c r="G386" s="23"/>
      <c r="H386" s="23"/>
      <c r="I386" s="142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>
      <c r="A387" s="23"/>
      <c r="B387" s="23"/>
      <c r="C387" s="23"/>
      <c r="D387" s="23"/>
      <c r="E387" s="23"/>
      <c r="F387" s="23"/>
      <c r="G387" s="23"/>
      <c r="H387" s="23"/>
      <c r="I387" s="142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>
      <c r="A388" s="23"/>
      <c r="B388" s="23"/>
      <c r="C388" s="23"/>
      <c r="D388" s="23"/>
      <c r="E388" s="23"/>
      <c r="F388" s="23"/>
      <c r="G388" s="23"/>
      <c r="H388" s="23"/>
      <c r="I388" s="142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>
      <c r="A389" s="23"/>
      <c r="B389" s="23"/>
      <c r="C389" s="23"/>
      <c r="D389" s="23"/>
      <c r="E389" s="23"/>
      <c r="F389" s="23"/>
      <c r="G389" s="23"/>
      <c r="H389" s="23"/>
      <c r="I389" s="142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>
      <c r="A390" s="23"/>
      <c r="B390" s="23"/>
      <c r="C390" s="23"/>
      <c r="D390" s="23"/>
      <c r="E390" s="23"/>
      <c r="F390" s="23"/>
      <c r="G390" s="23"/>
      <c r="H390" s="23"/>
      <c r="I390" s="142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>
      <c r="A391" s="23"/>
      <c r="B391" s="23"/>
      <c r="C391" s="23"/>
      <c r="D391" s="23"/>
      <c r="E391" s="23"/>
      <c r="F391" s="23"/>
      <c r="G391" s="23"/>
      <c r="H391" s="23"/>
      <c r="I391" s="142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>
      <c r="A392" s="23"/>
      <c r="B392" s="23"/>
      <c r="C392" s="23"/>
      <c r="D392" s="23"/>
      <c r="E392" s="23"/>
      <c r="F392" s="23"/>
      <c r="G392" s="23"/>
      <c r="H392" s="23"/>
      <c r="I392" s="142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>
      <c r="A393" s="23"/>
      <c r="B393" s="23"/>
      <c r="C393" s="23"/>
      <c r="D393" s="23"/>
      <c r="E393" s="23"/>
      <c r="F393" s="23"/>
      <c r="G393" s="23"/>
      <c r="H393" s="23"/>
      <c r="I393" s="142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>
      <c r="A394" s="23"/>
      <c r="B394" s="23"/>
      <c r="C394" s="23"/>
      <c r="D394" s="23"/>
      <c r="E394" s="23"/>
      <c r="F394" s="23"/>
      <c r="G394" s="23"/>
      <c r="H394" s="23"/>
      <c r="I394" s="142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>
      <c r="A395" s="23"/>
      <c r="B395" s="23"/>
      <c r="C395" s="23"/>
      <c r="D395" s="23"/>
      <c r="E395" s="23"/>
      <c r="F395" s="23"/>
      <c r="G395" s="23"/>
      <c r="H395" s="23"/>
      <c r="I395" s="142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>
      <c r="A396" s="23"/>
      <c r="B396" s="23"/>
      <c r="C396" s="23"/>
      <c r="D396" s="23"/>
      <c r="E396" s="23"/>
      <c r="F396" s="23"/>
      <c r="G396" s="23"/>
      <c r="H396" s="23"/>
      <c r="I396" s="142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>
      <c r="A397" s="23"/>
      <c r="B397" s="23"/>
      <c r="C397" s="23"/>
      <c r="D397" s="23"/>
      <c r="E397" s="23"/>
      <c r="F397" s="23"/>
      <c r="G397" s="23"/>
      <c r="H397" s="23"/>
      <c r="I397" s="142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>
      <c r="A398" s="23"/>
      <c r="B398" s="23"/>
      <c r="C398" s="23"/>
      <c r="D398" s="23"/>
      <c r="E398" s="23"/>
      <c r="F398" s="23"/>
      <c r="G398" s="23"/>
      <c r="H398" s="23"/>
      <c r="I398" s="142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>
      <c r="A399" s="23"/>
      <c r="B399" s="23"/>
      <c r="C399" s="23"/>
      <c r="D399" s="23"/>
      <c r="E399" s="23"/>
      <c r="F399" s="23"/>
      <c r="G399" s="23"/>
      <c r="H399" s="23"/>
      <c r="I399" s="142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>
      <c r="A400" s="23"/>
      <c r="B400" s="23"/>
      <c r="C400" s="23"/>
      <c r="D400" s="23"/>
      <c r="E400" s="23"/>
      <c r="F400" s="23"/>
      <c r="G400" s="23"/>
      <c r="H400" s="23"/>
      <c r="I400" s="142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>
      <c r="A401" s="23"/>
      <c r="B401" s="23"/>
      <c r="C401" s="23"/>
      <c r="D401" s="23"/>
      <c r="E401" s="23"/>
      <c r="F401" s="23"/>
      <c r="G401" s="23"/>
      <c r="H401" s="23"/>
      <c r="I401" s="142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>
      <c r="A402" s="23"/>
      <c r="B402" s="23"/>
      <c r="C402" s="23"/>
      <c r="D402" s="23"/>
      <c r="E402" s="23"/>
      <c r="F402" s="23"/>
      <c r="G402" s="23"/>
      <c r="H402" s="23"/>
      <c r="I402" s="142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>
      <c r="A403" s="23"/>
      <c r="B403" s="23"/>
      <c r="C403" s="23"/>
      <c r="D403" s="23"/>
      <c r="E403" s="23"/>
      <c r="F403" s="23"/>
      <c r="G403" s="23"/>
      <c r="H403" s="23"/>
      <c r="I403" s="142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>
      <c r="A404" s="23"/>
      <c r="B404" s="23"/>
      <c r="C404" s="23"/>
      <c r="D404" s="23"/>
      <c r="E404" s="23"/>
      <c r="F404" s="23"/>
      <c r="G404" s="23"/>
      <c r="H404" s="23"/>
      <c r="I404" s="142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>
      <c r="A405" s="23"/>
      <c r="B405" s="23"/>
      <c r="C405" s="23"/>
      <c r="D405" s="23"/>
      <c r="E405" s="23"/>
      <c r="F405" s="23"/>
      <c r="G405" s="23"/>
      <c r="H405" s="23"/>
      <c r="I405" s="142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>
      <c r="A406" s="23"/>
      <c r="B406" s="23"/>
      <c r="C406" s="23"/>
      <c r="D406" s="23"/>
      <c r="E406" s="23"/>
      <c r="F406" s="23"/>
      <c r="G406" s="23"/>
      <c r="H406" s="23"/>
      <c r="I406" s="142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>
      <c r="A407" s="23"/>
      <c r="B407" s="23"/>
      <c r="C407" s="23"/>
      <c r="D407" s="23"/>
      <c r="E407" s="23"/>
      <c r="F407" s="23"/>
      <c r="G407" s="23"/>
      <c r="H407" s="23"/>
      <c r="I407" s="142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>
      <c r="A408" s="23"/>
      <c r="B408" s="23"/>
      <c r="C408" s="23"/>
      <c r="D408" s="23"/>
      <c r="E408" s="23"/>
      <c r="F408" s="23"/>
      <c r="G408" s="23"/>
      <c r="H408" s="23"/>
      <c r="I408" s="142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>
      <c r="A409" s="23"/>
      <c r="B409" s="23"/>
      <c r="C409" s="23"/>
      <c r="D409" s="23"/>
      <c r="E409" s="23"/>
      <c r="F409" s="23"/>
      <c r="G409" s="23"/>
      <c r="H409" s="23"/>
      <c r="I409" s="142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>
      <c r="A410" s="23"/>
      <c r="B410" s="23"/>
      <c r="C410" s="23"/>
      <c r="D410" s="23"/>
      <c r="E410" s="23"/>
      <c r="F410" s="23"/>
      <c r="G410" s="23"/>
      <c r="H410" s="23"/>
      <c r="I410" s="142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>
      <c r="A411" s="23"/>
      <c r="B411" s="23"/>
      <c r="C411" s="23"/>
      <c r="D411" s="23"/>
      <c r="E411" s="23"/>
      <c r="F411" s="23"/>
      <c r="G411" s="23"/>
      <c r="H411" s="23"/>
      <c r="I411" s="142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>
      <c r="A412" s="23"/>
      <c r="B412" s="23"/>
      <c r="C412" s="23"/>
      <c r="D412" s="23"/>
      <c r="E412" s="23"/>
      <c r="F412" s="23"/>
      <c r="G412" s="23"/>
      <c r="H412" s="23"/>
      <c r="I412" s="142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>
      <c r="A413" s="23"/>
      <c r="B413" s="23"/>
      <c r="C413" s="23"/>
      <c r="D413" s="23"/>
      <c r="E413" s="23"/>
      <c r="F413" s="23"/>
      <c r="G413" s="23"/>
      <c r="H413" s="23"/>
      <c r="I413" s="142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>
      <c r="A414" s="23"/>
      <c r="B414" s="23"/>
      <c r="C414" s="23"/>
      <c r="D414" s="23"/>
      <c r="E414" s="23"/>
      <c r="F414" s="23"/>
      <c r="G414" s="23"/>
      <c r="H414" s="23"/>
      <c r="I414" s="142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>
      <c r="A415" s="23"/>
      <c r="B415" s="23"/>
      <c r="C415" s="23"/>
      <c r="D415" s="23"/>
      <c r="E415" s="23"/>
      <c r="F415" s="23"/>
      <c r="G415" s="23"/>
      <c r="H415" s="23"/>
      <c r="I415" s="142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>
      <c r="A416" s="23"/>
      <c r="B416" s="23"/>
      <c r="C416" s="23"/>
      <c r="D416" s="23"/>
      <c r="E416" s="23"/>
      <c r="F416" s="23"/>
      <c r="G416" s="23"/>
      <c r="H416" s="23"/>
      <c r="I416" s="142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>
      <c r="A417" s="23"/>
      <c r="B417" s="23"/>
      <c r="C417" s="23"/>
      <c r="D417" s="23"/>
      <c r="E417" s="23"/>
      <c r="F417" s="23"/>
      <c r="G417" s="23"/>
      <c r="H417" s="23"/>
      <c r="I417" s="142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>
      <c r="A418" s="23"/>
      <c r="B418" s="23"/>
      <c r="C418" s="23"/>
      <c r="D418" s="23"/>
      <c r="E418" s="23"/>
      <c r="F418" s="23"/>
      <c r="G418" s="23"/>
      <c r="H418" s="23"/>
      <c r="I418" s="142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>
      <c r="A419" s="23"/>
      <c r="B419" s="23"/>
      <c r="C419" s="23"/>
      <c r="D419" s="23"/>
      <c r="E419" s="23"/>
      <c r="F419" s="23"/>
      <c r="G419" s="23"/>
      <c r="H419" s="23"/>
      <c r="I419" s="142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>
      <c r="A420" s="23"/>
      <c r="B420" s="23"/>
      <c r="C420" s="23"/>
      <c r="D420" s="23"/>
      <c r="E420" s="23"/>
      <c r="F420" s="23"/>
      <c r="G420" s="23"/>
      <c r="H420" s="23"/>
      <c r="I420" s="142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>
      <c r="A421" s="23"/>
      <c r="B421" s="23"/>
      <c r="C421" s="23"/>
      <c r="D421" s="23"/>
      <c r="E421" s="23"/>
      <c r="F421" s="23"/>
      <c r="G421" s="23"/>
      <c r="H421" s="23"/>
      <c r="I421" s="142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>
      <c r="A422" s="23"/>
      <c r="B422" s="23"/>
      <c r="C422" s="23"/>
      <c r="D422" s="23"/>
      <c r="E422" s="23"/>
      <c r="F422" s="23"/>
      <c r="G422" s="23"/>
      <c r="H422" s="23"/>
      <c r="I422" s="142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>
      <c r="A423" s="23"/>
      <c r="B423" s="23"/>
      <c r="C423" s="23"/>
      <c r="D423" s="23"/>
      <c r="E423" s="23"/>
      <c r="F423" s="23"/>
      <c r="G423" s="23"/>
      <c r="H423" s="23"/>
      <c r="I423" s="142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>
      <c r="A424" s="23"/>
      <c r="B424" s="23"/>
      <c r="C424" s="23"/>
      <c r="D424" s="23"/>
      <c r="E424" s="23"/>
      <c r="F424" s="23"/>
      <c r="G424" s="23"/>
      <c r="H424" s="23"/>
      <c r="I424" s="142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>
      <c r="A425" s="23"/>
      <c r="B425" s="23"/>
      <c r="C425" s="23"/>
      <c r="D425" s="23"/>
      <c r="E425" s="23"/>
      <c r="F425" s="23"/>
      <c r="G425" s="23"/>
      <c r="H425" s="23"/>
      <c r="I425" s="142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>
      <c r="A426" s="23"/>
      <c r="B426" s="23"/>
      <c r="C426" s="23"/>
      <c r="D426" s="23"/>
      <c r="E426" s="23"/>
      <c r="F426" s="23"/>
      <c r="G426" s="23"/>
      <c r="H426" s="23"/>
      <c r="I426" s="142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>
      <c r="A427" s="23"/>
      <c r="B427" s="23"/>
      <c r="C427" s="23"/>
      <c r="D427" s="23"/>
      <c r="E427" s="23"/>
      <c r="F427" s="23"/>
      <c r="G427" s="23"/>
      <c r="H427" s="23"/>
      <c r="I427" s="142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>
      <c r="A428" s="23"/>
      <c r="B428" s="23"/>
      <c r="C428" s="23"/>
      <c r="D428" s="23"/>
      <c r="E428" s="23"/>
      <c r="F428" s="23"/>
      <c r="G428" s="23"/>
      <c r="H428" s="23"/>
      <c r="I428" s="142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>
      <c r="A429" s="23"/>
      <c r="B429" s="23"/>
      <c r="C429" s="23"/>
      <c r="D429" s="23"/>
      <c r="E429" s="23"/>
      <c r="F429" s="23"/>
      <c r="G429" s="23"/>
      <c r="H429" s="23"/>
      <c r="I429" s="142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>
      <c r="A430" s="23"/>
      <c r="B430" s="23"/>
      <c r="C430" s="23"/>
      <c r="D430" s="23"/>
      <c r="E430" s="23"/>
      <c r="F430" s="23"/>
      <c r="G430" s="23"/>
      <c r="H430" s="23"/>
      <c r="I430" s="142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>
      <c r="A431" s="23"/>
      <c r="B431" s="23"/>
      <c r="C431" s="23"/>
      <c r="D431" s="23"/>
      <c r="E431" s="23"/>
      <c r="F431" s="23"/>
      <c r="G431" s="23"/>
      <c r="H431" s="23"/>
      <c r="I431" s="142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>
      <c r="A432" s="23"/>
      <c r="B432" s="23"/>
      <c r="C432" s="23"/>
      <c r="D432" s="23"/>
      <c r="E432" s="23"/>
      <c r="F432" s="23"/>
      <c r="G432" s="23"/>
      <c r="H432" s="23"/>
      <c r="I432" s="142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>
      <c r="A433" s="23"/>
      <c r="B433" s="23"/>
      <c r="C433" s="23"/>
      <c r="D433" s="23"/>
      <c r="E433" s="23"/>
      <c r="F433" s="23"/>
      <c r="G433" s="23"/>
      <c r="H433" s="23"/>
      <c r="I433" s="142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>
      <c r="A434" s="23"/>
      <c r="B434" s="23"/>
      <c r="C434" s="23"/>
      <c r="D434" s="23"/>
      <c r="E434" s="23"/>
      <c r="F434" s="23"/>
      <c r="G434" s="23"/>
      <c r="H434" s="23"/>
      <c r="I434" s="142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>
      <c r="A435" s="23"/>
      <c r="B435" s="23"/>
      <c r="C435" s="23"/>
      <c r="D435" s="23"/>
      <c r="E435" s="23"/>
      <c r="F435" s="23"/>
      <c r="G435" s="23"/>
      <c r="H435" s="23"/>
      <c r="I435" s="142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>
      <c r="A436" s="23"/>
      <c r="B436" s="23"/>
      <c r="C436" s="23"/>
      <c r="D436" s="23"/>
      <c r="E436" s="23"/>
      <c r="F436" s="23"/>
      <c r="G436" s="23"/>
      <c r="H436" s="23"/>
      <c r="I436" s="142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>
      <c r="A437" s="23"/>
      <c r="B437" s="23"/>
      <c r="C437" s="23"/>
      <c r="D437" s="23"/>
      <c r="E437" s="23"/>
      <c r="F437" s="23"/>
      <c r="G437" s="23"/>
      <c r="H437" s="23"/>
      <c r="I437" s="142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>
      <c r="A438" s="23"/>
      <c r="B438" s="23"/>
      <c r="C438" s="23"/>
      <c r="D438" s="23"/>
      <c r="E438" s="23"/>
      <c r="F438" s="23"/>
      <c r="G438" s="23"/>
      <c r="H438" s="23"/>
      <c r="I438" s="142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>
      <c r="A439" s="23"/>
      <c r="B439" s="23"/>
      <c r="C439" s="23"/>
      <c r="D439" s="23"/>
      <c r="E439" s="23"/>
      <c r="F439" s="23"/>
      <c r="G439" s="23"/>
      <c r="H439" s="23"/>
      <c r="I439" s="142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>
      <c r="A440" s="23"/>
      <c r="B440" s="23"/>
      <c r="C440" s="23"/>
      <c r="D440" s="23"/>
      <c r="E440" s="23"/>
      <c r="F440" s="23"/>
      <c r="G440" s="23"/>
      <c r="H440" s="23"/>
      <c r="I440" s="142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>
      <c r="A441" s="23"/>
      <c r="B441" s="23"/>
      <c r="C441" s="23"/>
      <c r="D441" s="23"/>
      <c r="E441" s="23"/>
      <c r="F441" s="23"/>
      <c r="G441" s="23"/>
      <c r="H441" s="23"/>
      <c r="I441" s="142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>
      <c r="A442" s="23"/>
      <c r="B442" s="23"/>
      <c r="C442" s="23"/>
      <c r="D442" s="23"/>
      <c r="E442" s="23"/>
      <c r="F442" s="23"/>
      <c r="G442" s="23"/>
      <c r="H442" s="23"/>
      <c r="I442" s="142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>
      <c r="A443" s="23"/>
      <c r="B443" s="23"/>
      <c r="C443" s="23"/>
      <c r="D443" s="23"/>
      <c r="E443" s="23"/>
      <c r="F443" s="23"/>
      <c r="G443" s="23"/>
      <c r="H443" s="23"/>
      <c r="I443" s="142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>
      <c r="A444" s="23"/>
      <c r="B444" s="23"/>
      <c r="C444" s="23"/>
      <c r="D444" s="23"/>
      <c r="E444" s="23"/>
      <c r="F444" s="23"/>
      <c r="G444" s="23"/>
      <c r="H444" s="23"/>
      <c r="I444" s="142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>
      <c r="A445" s="23"/>
      <c r="B445" s="23"/>
      <c r="C445" s="23"/>
      <c r="D445" s="23"/>
      <c r="E445" s="23"/>
      <c r="F445" s="23"/>
      <c r="G445" s="23"/>
      <c r="H445" s="23"/>
      <c r="I445" s="142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>
      <c r="A446" s="23"/>
      <c r="B446" s="23"/>
      <c r="C446" s="23"/>
      <c r="D446" s="23"/>
      <c r="E446" s="23"/>
      <c r="F446" s="23"/>
      <c r="G446" s="23"/>
      <c r="H446" s="23"/>
      <c r="I446" s="142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>
      <c r="A447" s="23"/>
      <c r="B447" s="23"/>
      <c r="C447" s="23"/>
      <c r="D447" s="23"/>
      <c r="E447" s="23"/>
      <c r="F447" s="23"/>
      <c r="G447" s="23"/>
      <c r="H447" s="23"/>
      <c r="I447" s="142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>
      <c r="A448" s="23"/>
      <c r="B448" s="23"/>
      <c r="C448" s="23"/>
      <c r="D448" s="23"/>
      <c r="E448" s="23"/>
      <c r="F448" s="23"/>
      <c r="G448" s="23"/>
      <c r="H448" s="23"/>
      <c r="I448" s="142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>
      <c r="A449" s="23"/>
      <c r="B449" s="23"/>
      <c r="C449" s="23"/>
      <c r="D449" s="23"/>
      <c r="E449" s="23"/>
      <c r="F449" s="23"/>
      <c r="G449" s="23"/>
      <c r="H449" s="23"/>
      <c r="I449" s="142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>
      <c r="A450" s="23"/>
      <c r="B450" s="23"/>
      <c r="C450" s="23"/>
      <c r="D450" s="23"/>
      <c r="E450" s="23"/>
      <c r="F450" s="23"/>
      <c r="G450" s="23"/>
      <c r="H450" s="23"/>
      <c r="I450" s="142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>
      <c r="A451" s="23"/>
      <c r="B451" s="23"/>
      <c r="C451" s="23"/>
      <c r="D451" s="23"/>
      <c r="E451" s="23"/>
      <c r="F451" s="23"/>
      <c r="G451" s="23"/>
      <c r="H451" s="23"/>
      <c r="I451" s="142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>
      <c r="A452" s="23"/>
      <c r="B452" s="23"/>
      <c r="C452" s="23"/>
      <c r="D452" s="23"/>
      <c r="E452" s="23"/>
      <c r="F452" s="23"/>
      <c r="G452" s="23"/>
      <c r="H452" s="23"/>
      <c r="I452" s="142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>
      <c r="A453" s="23"/>
      <c r="B453" s="23"/>
      <c r="C453" s="23"/>
      <c r="D453" s="23"/>
      <c r="E453" s="23"/>
      <c r="F453" s="23"/>
      <c r="G453" s="23"/>
      <c r="H453" s="23"/>
      <c r="I453" s="142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>
      <c r="A454" s="23"/>
      <c r="B454" s="23"/>
      <c r="C454" s="23"/>
      <c r="D454" s="23"/>
      <c r="E454" s="23"/>
      <c r="F454" s="23"/>
      <c r="G454" s="23"/>
      <c r="H454" s="23"/>
      <c r="I454" s="142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>
      <c r="A455" s="23"/>
      <c r="B455" s="23"/>
      <c r="C455" s="23"/>
      <c r="D455" s="23"/>
      <c r="E455" s="23"/>
      <c r="F455" s="23"/>
      <c r="G455" s="23"/>
      <c r="H455" s="23"/>
      <c r="I455" s="142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>
      <c r="A456" s="23"/>
      <c r="B456" s="23"/>
      <c r="C456" s="23"/>
      <c r="D456" s="23"/>
      <c r="E456" s="23"/>
      <c r="F456" s="23"/>
      <c r="G456" s="23"/>
      <c r="H456" s="23"/>
      <c r="I456" s="142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>
      <c r="A457" s="23"/>
      <c r="B457" s="23"/>
      <c r="C457" s="23"/>
      <c r="D457" s="23"/>
      <c r="E457" s="23"/>
      <c r="F457" s="23"/>
      <c r="G457" s="23"/>
      <c r="H457" s="23"/>
      <c r="I457" s="142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>
      <c r="A458" s="23"/>
      <c r="B458" s="23"/>
      <c r="C458" s="23"/>
      <c r="D458" s="23"/>
      <c r="E458" s="23"/>
      <c r="F458" s="23"/>
      <c r="G458" s="23"/>
      <c r="H458" s="23"/>
      <c r="I458" s="142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>
      <c r="A459" s="23"/>
      <c r="B459" s="23"/>
      <c r="C459" s="23"/>
      <c r="D459" s="23"/>
      <c r="E459" s="23"/>
      <c r="F459" s="23"/>
      <c r="G459" s="23"/>
      <c r="H459" s="23"/>
      <c r="I459" s="142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>
      <c r="A460" s="23"/>
      <c r="B460" s="23"/>
      <c r="C460" s="23"/>
      <c r="D460" s="23"/>
      <c r="E460" s="23"/>
      <c r="F460" s="23"/>
      <c r="G460" s="23"/>
      <c r="H460" s="23"/>
      <c r="I460" s="142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>
      <c r="A461" s="23"/>
      <c r="B461" s="23"/>
      <c r="C461" s="23"/>
      <c r="D461" s="23"/>
      <c r="E461" s="23"/>
      <c r="F461" s="23"/>
      <c r="G461" s="23"/>
      <c r="H461" s="23"/>
      <c r="I461" s="142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>
      <c r="A462" s="23"/>
      <c r="B462" s="23"/>
      <c r="C462" s="23"/>
      <c r="D462" s="23"/>
      <c r="E462" s="23"/>
      <c r="F462" s="23"/>
      <c r="G462" s="23"/>
      <c r="H462" s="23"/>
      <c r="I462" s="142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>
      <c r="A463" s="23"/>
      <c r="B463" s="23"/>
      <c r="C463" s="23"/>
      <c r="D463" s="23"/>
      <c r="E463" s="23"/>
      <c r="F463" s="23"/>
      <c r="G463" s="23"/>
      <c r="H463" s="23"/>
      <c r="I463" s="142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>
      <c r="A464" s="23"/>
      <c r="B464" s="23"/>
      <c r="C464" s="23"/>
      <c r="D464" s="23"/>
      <c r="E464" s="23"/>
      <c r="F464" s="23"/>
      <c r="G464" s="23"/>
      <c r="H464" s="23"/>
      <c r="I464" s="142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>
      <c r="A465" s="23"/>
      <c r="B465" s="23"/>
      <c r="C465" s="23"/>
      <c r="D465" s="23"/>
      <c r="E465" s="23"/>
      <c r="F465" s="23"/>
      <c r="G465" s="23"/>
      <c r="H465" s="23"/>
      <c r="I465" s="142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>
      <c r="A466" s="23"/>
      <c r="B466" s="23"/>
      <c r="C466" s="23"/>
      <c r="D466" s="23"/>
      <c r="E466" s="23"/>
      <c r="F466" s="23"/>
      <c r="G466" s="23"/>
      <c r="H466" s="23"/>
      <c r="I466" s="142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>
      <c r="A467" s="23"/>
      <c r="B467" s="23"/>
      <c r="C467" s="23"/>
      <c r="D467" s="23"/>
      <c r="E467" s="23"/>
      <c r="F467" s="23"/>
      <c r="G467" s="23"/>
      <c r="H467" s="23"/>
      <c r="I467" s="142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>
      <c r="A468" s="23"/>
      <c r="B468" s="23"/>
      <c r="C468" s="23"/>
      <c r="D468" s="23"/>
      <c r="E468" s="23"/>
      <c r="F468" s="23"/>
      <c r="G468" s="23"/>
      <c r="H468" s="23"/>
      <c r="I468" s="142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>
      <c r="A469" s="23"/>
      <c r="B469" s="23"/>
      <c r="C469" s="23"/>
      <c r="D469" s="23"/>
      <c r="E469" s="23"/>
      <c r="F469" s="23"/>
      <c r="G469" s="23"/>
      <c r="H469" s="23"/>
      <c r="I469" s="142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>
      <c r="A470" s="23"/>
      <c r="B470" s="23"/>
      <c r="C470" s="23"/>
      <c r="D470" s="23"/>
      <c r="E470" s="23"/>
      <c r="F470" s="23"/>
      <c r="G470" s="23"/>
      <c r="H470" s="23"/>
      <c r="I470" s="142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>
      <c r="A471" s="23"/>
      <c r="B471" s="23"/>
      <c r="C471" s="23"/>
      <c r="D471" s="23"/>
      <c r="E471" s="23"/>
      <c r="F471" s="23"/>
      <c r="G471" s="23"/>
      <c r="H471" s="23"/>
      <c r="I471" s="142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>
      <c r="A472" s="23"/>
      <c r="B472" s="23"/>
      <c r="C472" s="23"/>
      <c r="D472" s="23"/>
      <c r="E472" s="23"/>
      <c r="F472" s="23"/>
      <c r="G472" s="23"/>
      <c r="H472" s="23"/>
      <c r="I472" s="142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>
      <c r="A473" s="23"/>
      <c r="B473" s="23"/>
      <c r="C473" s="23"/>
      <c r="D473" s="23"/>
      <c r="E473" s="23"/>
      <c r="F473" s="23"/>
      <c r="G473" s="23"/>
      <c r="H473" s="23"/>
      <c r="I473" s="142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>
      <c r="A474" s="23"/>
      <c r="B474" s="23"/>
      <c r="C474" s="23"/>
      <c r="D474" s="23"/>
      <c r="E474" s="23"/>
      <c r="F474" s="23"/>
      <c r="G474" s="23"/>
      <c r="H474" s="23"/>
      <c r="I474" s="142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>
      <c r="A475" s="23"/>
      <c r="B475" s="23"/>
      <c r="C475" s="23"/>
      <c r="D475" s="23"/>
      <c r="E475" s="23"/>
      <c r="F475" s="23"/>
      <c r="G475" s="23"/>
      <c r="H475" s="23"/>
      <c r="I475" s="142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>
      <c r="A476" s="23"/>
      <c r="B476" s="23"/>
      <c r="C476" s="23"/>
      <c r="D476" s="23"/>
      <c r="E476" s="23"/>
      <c r="F476" s="23"/>
      <c r="G476" s="23"/>
      <c r="H476" s="23"/>
      <c r="I476" s="142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>
      <c r="A477" s="23"/>
      <c r="B477" s="23"/>
      <c r="C477" s="23"/>
      <c r="D477" s="23"/>
      <c r="E477" s="23"/>
      <c r="F477" s="23"/>
      <c r="G477" s="23"/>
      <c r="H477" s="23"/>
      <c r="I477" s="142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>
      <c r="A478" s="23"/>
      <c r="B478" s="23"/>
      <c r="C478" s="23"/>
      <c r="D478" s="23"/>
      <c r="E478" s="23"/>
      <c r="F478" s="23"/>
      <c r="G478" s="23"/>
      <c r="H478" s="23"/>
      <c r="I478" s="142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>
      <c r="A479" s="23"/>
      <c r="B479" s="23"/>
      <c r="C479" s="23"/>
      <c r="D479" s="23"/>
      <c r="E479" s="23"/>
      <c r="F479" s="23"/>
      <c r="G479" s="23"/>
      <c r="H479" s="23"/>
      <c r="I479" s="142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>
      <c r="A480" s="23"/>
      <c r="B480" s="23"/>
      <c r="C480" s="23"/>
      <c r="D480" s="23"/>
      <c r="E480" s="23"/>
      <c r="F480" s="23"/>
      <c r="G480" s="23"/>
      <c r="H480" s="23"/>
      <c r="I480" s="142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>
      <c r="A481" s="23"/>
      <c r="B481" s="23"/>
      <c r="C481" s="23"/>
      <c r="D481" s="23"/>
      <c r="E481" s="23"/>
      <c r="F481" s="23"/>
      <c r="G481" s="23"/>
      <c r="H481" s="23"/>
      <c r="I481" s="142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>
      <c r="A482" s="23"/>
      <c r="B482" s="23"/>
      <c r="C482" s="23"/>
      <c r="D482" s="23"/>
      <c r="E482" s="23"/>
      <c r="F482" s="23"/>
      <c r="G482" s="23"/>
      <c r="H482" s="23"/>
      <c r="I482" s="142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>
      <c r="A483" s="23"/>
      <c r="B483" s="23"/>
      <c r="C483" s="23"/>
      <c r="D483" s="23"/>
      <c r="E483" s="23"/>
      <c r="F483" s="23"/>
      <c r="G483" s="23"/>
      <c r="H483" s="23"/>
      <c r="I483" s="142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>
      <c r="A484" s="23"/>
      <c r="B484" s="23"/>
      <c r="C484" s="23"/>
      <c r="D484" s="23"/>
      <c r="E484" s="23"/>
      <c r="F484" s="23"/>
      <c r="G484" s="23"/>
      <c r="H484" s="23"/>
      <c r="I484" s="142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>
      <c r="A485" s="23"/>
      <c r="B485" s="23"/>
      <c r="C485" s="23"/>
      <c r="D485" s="23"/>
      <c r="E485" s="23"/>
      <c r="F485" s="23"/>
      <c r="G485" s="23"/>
      <c r="H485" s="23"/>
      <c r="I485" s="142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>
      <c r="A486" s="23"/>
      <c r="B486" s="23"/>
      <c r="C486" s="23"/>
      <c r="D486" s="23"/>
      <c r="E486" s="23"/>
      <c r="F486" s="23"/>
      <c r="G486" s="23"/>
      <c r="H486" s="23"/>
      <c r="I486" s="142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>
      <c r="A487" s="23"/>
      <c r="B487" s="23"/>
      <c r="C487" s="23"/>
      <c r="D487" s="23"/>
      <c r="E487" s="23"/>
      <c r="F487" s="23"/>
      <c r="G487" s="23"/>
      <c r="H487" s="23"/>
      <c r="I487" s="142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>
      <c r="A488" s="23"/>
      <c r="B488" s="23"/>
      <c r="C488" s="23"/>
      <c r="D488" s="23"/>
      <c r="E488" s="23"/>
      <c r="F488" s="23"/>
      <c r="G488" s="23"/>
      <c r="H488" s="23"/>
      <c r="I488" s="142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>
      <c r="A489" s="23"/>
      <c r="B489" s="23"/>
      <c r="C489" s="23"/>
      <c r="D489" s="23"/>
      <c r="E489" s="23"/>
      <c r="F489" s="23"/>
      <c r="G489" s="23"/>
      <c r="H489" s="23"/>
      <c r="I489" s="142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>
      <c r="A490" s="23"/>
      <c r="B490" s="23"/>
      <c r="C490" s="23"/>
      <c r="D490" s="23"/>
      <c r="E490" s="23"/>
      <c r="F490" s="23"/>
      <c r="G490" s="23"/>
      <c r="H490" s="23"/>
      <c r="I490" s="142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>
      <c r="A491" s="23"/>
      <c r="B491" s="23"/>
      <c r="C491" s="23"/>
      <c r="D491" s="23"/>
      <c r="E491" s="23"/>
      <c r="F491" s="23"/>
      <c r="G491" s="23"/>
      <c r="H491" s="23"/>
      <c r="I491" s="142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>
      <c r="A492" s="23"/>
      <c r="B492" s="23"/>
      <c r="C492" s="23"/>
      <c r="D492" s="23"/>
      <c r="E492" s="23"/>
      <c r="F492" s="23"/>
      <c r="G492" s="23"/>
      <c r="H492" s="23"/>
      <c r="I492" s="142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>
      <c r="A493" s="23"/>
      <c r="B493" s="23"/>
      <c r="C493" s="23"/>
      <c r="D493" s="23"/>
      <c r="E493" s="23"/>
      <c r="F493" s="23"/>
      <c r="G493" s="23"/>
      <c r="H493" s="23"/>
      <c r="I493" s="142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>
      <c r="A494" s="23"/>
      <c r="B494" s="23"/>
      <c r="C494" s="23"/>
      <c r="D494" s="23"/>
      <c r="E494" s="23"/>
      <c r="F494" s="23"/>
      <c r="G494" s="23"/>
      <c r="H494" s="23"/>
      <c r="I494" s="142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>
      <c r="A495" s="23"/>
      <c r="B495" s="23"/>
      <c r="C495" s="23"/>
      <c r="D495" s="23"/>
      <c r="E495" s="23"/>
      <c r="F495" s="23"/>
      <c r="G495" s="23"/>
      <c r="H495" s="23"/>
      <c r="I495" s="142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>
      <c r="A496" s="23"/>
      <c r="B496" s="23"/>
      <c r="C496" s="23"/>
      <c r="D496" s="23"/>
      <c r="E496" s="23"/>
      <c r="F496" s="23"/>
      <c r="G496" s="23"/>
      <c r="H496" s="23"/>
      <c r="I496" s="142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>
      <c r="A497" s="23"/>
      <c r="B497" s="23"/>
      <c r="C497" s="23"/>
      <c r="D497" s="23"/>
      <c r="E497" s="23"/>
      <c r="F497" s="23"/>
      <c r="G497" s="23"/>
      <c r="H497" s="23"/>
      <c r="I497" s="142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>
      <c r="A498" s="23"/>
      <c r="B498" s="23"/>
      <c r="C498" s="23"/>
      <c r="D498" s="23"/>
      <c r="E498" s="23"/>
      <c r="F498" s="23"/>
      <c r="G498" s="23"/>
      <c r="H498" s="23"/>
      <c r="I498" s="142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>
      <c r="A499" s="23"/>
      <c r="B499" s="23"/>
      <c r="C499" s="23"/>
      <c r="D499" s="23"/>
      <c r="E499" s="23"/>
      <c r="F499" s="23"/>
      <c r="G499" s="23"/>
      <c r="H499" s="23"/>
      <c r="I499" s="142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>
      <c r="A500" s="23"/>
      <c r="B500" s="23"/>
      <c r="C500" s="23"/>
      <c r="D500" s="23"/>
      <c r="E500" s="23"/>
      <c r="F500" s="23"/>
      <c r="G500" s="23"/>
      <c r="H500" s="23"/>
      <c r="I500" s="142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>
      <c r="A501" s="23"/>
      <c r="B501" s="23"/>
      <c r="C501" s="23"/>
      <c r="D501" s="23"/>
      <c r="E501" s="23"/>
      <c r="F501" s="23"/>
      <c r="G501" s="23"/>
      <c r="H501" s="23"/>
      <c r="I501" s="142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>
      <c r="A502" s="23"/>
      <c r="B502" s="23"/>
      <c r="C502" s="23"/>
      <c r="D502" s="23"/>
      <c r="E502" s="23"/>
      <c r="F502" s="23"/>
      <c r="G502" s="23"/>
      <c r="H502" s="23"/>
      <c r="I502" s="142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>
      <c r="A503" s="23"/>
      <c r="B503" s="23"/>
      <c r="C503" s="23"/>
      <c r="D503" s="23"/>
      <c r="E503" s="23"/>
      <c r="F503" s="23"/>
      <c r="G503" s="23"/>
      <c r="H503" s="23"/>
      <c r="I503" s="142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>
      <c r="A504" s="23"/>
      <c r="B504" s="23"/>
      <c r="C504" s="23"/>
      <c r="D504" s="23"/>
      <c r="E504" s="23"/>
      <c r="F504" s="23"/>
      <c r="G504" s="23"/>
      <c r="H504" s="23"/>
      <c r="I504" s="142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>
      <c r="A505" s="23"/>
      <c r="B505" s="23"/>
      <c r="C505" s="23"/>
      <c r="D505" s="23"/>
      <c r="E505" s="23"/>
      <c r="F505" s="23"/>
      <c r="G505" s="23"/>
      <c r="H505" s="23"/>
      <c r="I505" s="142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>
      <c r="A506" s="23"/>
      <c r="B506" s="23"/>
      <c r="C506" s="23"/>
      <c r="D506" s="23"/>
      <c r="E506" s="23"/>
      <c r="F506" s="23"/>
      <c r="G506" s="23"/>
      <c r="H506" s="23"/>
      <c r="I506" s="142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>
      <c r="A507" s="23"/>
      <c r="B507" s="23"/>
      <c r="C507" s="23"/>
      <c r="D507" s="23"/>
      <c r="E507" s="23"/>
      <c r="F507" s="23"/>
      <c r="G507" s="23"/>
      <c r="H507" s="23"/>
      <c r="I507" s="142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>
      <c r="A508" s="23"/>
      <c r="B508" s="23"/>
      <c r="C508" s="23"/>
      <c r="D508" s="23"/>
      <c r="E508" s="23"/>
      <c r="F508" s="23"/>
      <c r="G508" s="23"/>
      <c r="H508" s="23"/>
      <c r="I508" s="142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>
      <c r="A509" s="23"/>
      <c r="B509" s="23"/>
      <c r="C509" s="23"/>
      <c r="D509" s="23"/>
      <c r="E509" s="23"/>
      <c r="F509" s="23"/>
      <c r="G509" s="23"/>
      <c r="H509" s="23"/>
      <c r="I509" s="142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>
      <c r="A510" s="23"/>
      <c r="B510" s="23"/>
      <c r="C510" s="23"/>
      <c r="D510" s="23"/>
      <c r="E510" s="23"/>
      <c r="F510" s="23"/>
      <c r="G510" s="23"/>
      <c r="H510" s="23"/>
      <c r="I510" s="142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>
      <c r="A511" s="23"/>
      <c r="B511" s="23"/>
      <c r="C511" s="23"/>
      <c r="D511" s="23"/>
      <c r="E511" s="23"/>
      <c r="F511" s="23"/>
      <c r="G511" s="23"/>
      <c r="H511" s="23"/>
      <c r="I511" s="142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>
      <c r="A512" s="23"/>
      <c r="B512" s="23"/>
      <c r="C512" s="23"/>
      <c r="D512" s="23"/>
      <c r="E512" s="23"/>
      <c r="F512" s="23"/>
      <c r="G512" s="23"/>
      <c r="H512" s="23"/>
      <c r="I512" s="142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>
      <c r="A513" s="23"/>
      <c r="B513" s="23"/>
      <c r="C513" s="23"/>
      <c r="D513" s="23"/>
      <c r="E513" s="23"/>
      <c r="F513" s="23"/>
      <c r="G513" s="23"/>
      <c r="H513" s="23"/>
      <c r="I513" s="142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>
      <c r="A514" s="23"/>
      <c r="B514" s="23"/>
      <c r="C514" s="23"/>
      <c r="D514" s="23"/>
      <c r="E514" s="23"/>
      <c r="F514" s="23"/>
      <c r="G514" s="23"/>
      <c r="H514" s="23"/>
      <c r="I514" s="142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>
      <c r="A515" s="23"/>
      <c r="B515" s="23"/>
      <c r="C515" s="23"/>
      <c r="D515" s="23"/>
      <c r="E515" s="23"/>
      <c r="F515" s="23"/>
      <c r="G515" s="23"/>
      <c r="H515" s="23"/>
      <c r="I515" s="142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>
      <c r="A516" s="23"/>
      <c r="B516" s="23"/>
      <c r="C516" s="23"/>
      <c r="D516" s="23"/>
      <c r="E516" s="23"/>
      <c r="F516" s="23"/>
      <c r="G516" s="23"/>
      <c r="H516" s="23"/>
      <c r="I516" s="142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>
      <c r="A517" s="23"/>
      <c r="B517" s="23"/>
      <c r="C517" s="23"/>
      <c r="D517" s="23"/>
      <c r="E517" s="23"/>
      <c r="F517" s="23"/>
      <c r="G517" s="23"/>
      <c r="H517" s="23"/>
      <c r="I517" s="142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>
      <c r="A518" s="23"/>
      <c r="B518" s="23"/>
      <c r="C518" s="23"/>
      <c r="D518" s="23"/>
      <c r="E518" s="23"/>
      <c r="F518" s="23"/>
      <c r="G518" s="23"/>
      <c r="H518" s="23"/>
      <c r="I518" s="142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>
      <c r="A519" s="23"/>
      <c r="B519" s="23"/>
      <c r="C519" s="23"/>
      <c r="D519" s="23"/>
      <c r="E519" s="23"/>
      <c r="F519" s="23"/>
      <c r="G519" s="23"/>
      <c r="H519" s="23"/>
      <c r="I519" s="142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>
      <c r="A520" s="23"/>
      <c r="B520" s="23"/>
      <c r="C520" s="23"/>
      <c r="D520" s="23"/>
      <c r="E520" s="23"/>
      <c r="F520" s="23"/>
      <c r="G520" s="23"/>
      <c r="H520" s="23"/>
      <c r="I520" s="142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>
      <c r="A521" s="23"/>
      <c r="B521" s="23"/>
      <c r="C521" s="23"/>
      <c r="D521" s="23"/>
      <c r="E521" s="23"/>
      <c r="F521" s="23"/>
      <c r="G521" s="23"/>
      <c r="H521" s="23"/>
      <c r="I521" s="142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>
      <c r="A522" s="23"/>
      <c r="B522" s="23"/>
      <c r="C522" s="23"/>
      <c r="D522" s="23"/>
      <c r="E522" s="23"/>
      <c r="F522" s="23"/>
      <c r="G522" s="23"/>
      <c r="H522" s="23"/>
      <c r="I522" s="142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>
      <c r="A523" s="23"/>
      <c r="B523" s="23"/>
      <c r="C523" s="23"/>
      <c r="D523" s="23"/>
      <c r="E523" s="23"/>
      <c r="F523" s="23"/>
      <c r="G523" s="23"/>
      <c r="H523" s="23"/>
      <c r="I523" s="142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>
      <c r="A524" s="23"/>
      <c r="B524" s="23"/>
      <c r="C524" s="23"/>
      <c r="D524" s="23"/>
      <c r="E524" s="23"/>
      <c r="F524" s="23"/>
      <c r="G524" s="23"/>
      <c r="H524" s="23"/>
      <c r="I524" s="142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>
      <c r="A525" s="23"/>
      <c r="B525" s="23"/>
      <c r="C525" s="23"/>
      <c r="D525" s="23"/>
      <c r="E525" s="23"/>
      <c r="F525" s="23"/>
      <c r="G525" s="23"/>
      <c r="H525" s="23"/>
      <c r="I525" s="142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>
      <c r="A526" s="23"/>
      <c r="B526" s="23"/>
      <c r="C526" s="23"/>
      <c r="D526" s="23"/>
      <c r="E526" s="23"/>
      <c r="F526" s="23"/>
      <c r="G526" s="23"/>
      <c r="H526" s="23"/>
      <c r="I526" s="142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>
      <c r="A527" s="23"/>
      <c r="B527" s="23"/>
      <c r="C527" s="23"/>
      <c r="D527" s="23"/>
      <c r="E527" s="23"/>
      <c r="F527" s="23"/>
      <c r="G527" s="23"/>
      <c r="H527" s="23"/>
      <c r="I527" s="142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>
      <c r="A528" s="23"/>
      <c r="B528" s="23"/>
      <c r="C528" s="23"/>
      <c r="D528" s="23"/>
      <c r="E528" s="23"/>
      <c r="F528" s="23"/>
      <c r="G528" s="23"/>
      <c r="H528" s="23"/>
      <c r="I528" s="142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>
      <c r="A529" s="23"/>
      <c r="B529" s="23"/>
      <c r="C529" s="23"/>
      <c r="D529" s="23"/>
      <c r="E529" s="23"/>
      <c r="F529" s="23"/>
      <c r="G529" s="23"/>
      <c r="H529" s="23"/>
      <c r="I529" s="142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>
      <c r="A530" s="23"/>
      <c r="B530" s="23"/>
      <c r="C530" s="23"/>
      <c r="D530" s="23"/>
      <c r="E530" s="23"/>
      <c r="F530" s="23"/>
      <c r="G530" s="23"/>
      <c r="H530" s="23"/>
      <c r="I530" s="142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>
      <c r="A531" s="23"/>
      <c r="B531" s="23"/>
      <c r="C531" s="23"/>
      <c r="D531" s="23"/>
      <c r="E531" s="23"/>
      <c r="F531" s="23"/>
      <c r="G531" s="23"/>
      <c r="H531" s="23"/>
      <c r="I531" s="142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>
      <c r="A532" s="23"/>
      <c r="B532" s="23"/>
      <c r="C532" s="23"/>
      <c r="D532" s="23"/>
      <c r="E532" s="23"/>
      <c r="F532" s="23"/>
      <c r="G532" s="23"/>
      <c r="H532" s="23"/>
      <c r="I532" s="142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>
      <c r="A533" s="23"/>
      <c r="B533" s="23"/>
      <c r="C533" s="23"/>
      <c r="D533" s="23"/>
      <c r="E533" s="23"/>
      <c r="F533" s="23"/>
      <c r="G533" s="23"/>
      <c r="H533" s="23"/>
      <c r="I533" s="142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>
      <c r="A534" s="23"/>
      <c r="B534" s="23"/>
      <c r="C534" s="23"/>
      <c r="D534" s="23"/>
      <c r="E534" s="23"/>
      <c r="F534" s="23"/>
      <c r="G534" s="23"/>
      <c r="H534" s="23"/>
      <c r="I534" s="142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>
      <c r="A535" s="23"/>
      <c r="B535" s="23"/>
      <c r="C535" s="23"/>
      <c r="D535" s="23"/>
      <c r="E535" s="23"/>
      <c r="F535" s="23"/>
      <c r="G535" s="23"/>
      <c r="H535" s="23"/>
      <c r="I535" s="142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>
      <c r="A536" s="23"/>
      <c r="B536" s="23"/>
      <c r="C536" s="23"/>
      <c r="D536" s="23"/>
      <c r="E536" s="23"/>
      <c r="F536" s="23"/>
      <c r="G536" s="23"/>
      <c r="H536" s="23"/>
      <c r="I536" s="142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>
      <c r="A537" s="23"/>
      <c r="B537" s="23"/>
      <c r="C537" s="23"/>
      <c r="D537" s="23"/>
      <c r="E537" s="23"/>
      <c r="F537" s="23"/>
      <c r="G537" s="23"/>
      <c r="H537" s="23"/>
      <c r="I537" s="142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>
      <c r="A538" s="23"/>
      <c r="B538" s="23"/>
      <c r="C538" s="23"/>
      <c r="D538" s="23"/>
      <c r="E538" s="23"/>
      <c r="F538" s="23"/>
      <c r="G538" s="23"/>
      <c r="H538" s="23"/>
      <c r="I538" s="142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>
      <c r="A539" s="23"/>
      <c r="B539" s="23"/>
      <c r="C539" s="23"/>
      <c r="D539" s="23"/>
      <c r="E539" s="23"/>
      <c r="F539" s="23"/>
      <c r="G539" s="23"/>
      <c r="H539" s="23"/>
      <c r="I539" s="142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>
      <c r="A540" s="23"/>
      <c r="B540" s="23"/>
      <c r="C540" s="23"/>
      <c r="D540" s="23"/>
      <c r="E540" s="23"/>
      <c r="F540" s="23"/>
      <c r="G540" s="23"/>
      <c r="H540" s="23"/>
      <c r="I540" s="142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>
      <c r="A541" s="23"/>
      <c r="B541" s="23"/>
      <c r="C541" s="23"/>
      <c r="D541" s="23"/>
      <c r="E541" s="23"/>
      <c r="F541" s="23"/>
      <c r="G541" s="23"/>
      <c r="H541" s="23"/>
      <c r="I541" s="142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>
      <c r="A542" s="23"/>
      <c r="B542" s="23"/>
      <c r="C542" s="23"/>
      <c r="D542" s="23"/>
      <c r="E542" s="23"/>
      <c r="F542" s="23"/>
      <c r="G542" s="23"/>
      <c r="H542" s="23"/>
      <c r="I542" s="142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>
      <c r="A543" s="23"/>
      <c r="B543" s="23"/>
      <c r="C543" s="23"/>
      <c r="D543" s="23"/>
      <c r="E543" s="23"/>
      <c r="F543" s="23"/>
      <c r="G543" s="23"/>
      <c r="H543" s="23"/>
      <c r="I543" s="142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>
      <c r="A544" s="23"/>
      <c r="B544" s="23"/>
      <c r="C544" s="23"/>
      <c r="D544" s="23"/>
      <c r="E544" s="23"/>
      <c r="F544" s="23"/>
      <c r="G544" s="23"/>
      <c r="H544" s="23"/>
      <c r="I544" s="142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>
      <c r="A545" s="23"/>
      <c r="B545" s="23"/>
      <c r="C545" s="23"/>
      <c r="D545" s="23"/>
      <c r="E545" s="23"/>
      <c r="F545" s="23"/>
      <c r="G545" s="23"/>
      <c r="H545" s="23"/>
      <c r="I545" s="142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>
      <c r="A546" s="23"/>
      <c r="B546" s="23"/>
      <c r="C546" s="23"/>
      <c r="D546" s="23"/>
      <c r="E546" s="23"/>
      <c r="F546" s="23"/>
      <c r="G546" s="23"/>
      <c r="H546" s="23"/>
      <c r="I546" s="142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>
      <c r="A547" s="23"/>
      <c r="B547" s="23"/>
      <c r="C547" s="23"/>
      <c r="D547" s="23"/>
      <c r="E547" s="23"/>
      <c r="F547" s="23"/>
      <c r="G547" s="23"/>
      <c r="H547" s="23"/>
      <c r="I547" s="142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>
      <c r="A548" s="23"/>
      <c r="B548" s="23"/>
      <c r="C548" s="23"/>
      <c r="D548" s="23"/>
      <c r="E548" s="23"/>
      <c r="F548" s="23"/>
      <c r="G548" s="23"/>
      <c r="H548" s="23"/>
      <c r="I548" s="142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>
      <c r="A549" s="23"/>
      <c r="B549" s="23"/>
      <c r="C549" s="23"/>
      <c r="D549" s="23"/>
      <c r="E549" s="23"/>
      <c r="F549" s="23"/>
      <c r="G549" s="23"/>
      <c r="H549" s="23"/>
      <c r="I549" s="142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>
      <c r="A550" s="23"/>
      <c r="B550" s="23"/>
      <c r="C550" s="23"/>
      <c r="D550" s="23"/>
      <c r="E550" s="23"/>
      <c r="F550" s="23"/>
      <c r="G550" s="23"/>
      <c r="H550" s="23"/>
      <c r="I550" s="142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>
      <c r="A551" s="23"/>
      <c r="B551" s="23"/>
      <c r="C551" s="23"/>
      <c r="D551" s="23"/>
      <c r="E551" s="23"/>
      <c r="F551" s="23"/>
      <c r="G551" s="23"/>
      <c r="H551" s="23"/>
      <c r="I551" s="142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>
      <c r="A552" s="23"/>
      <c r="B552" s="23"/>
      <c r="C552" s="23"/>
      <c r="D552" s="23"/>
      <c r="E552" s="23"/>
      <c r="F552" s="23"/>
      <c r="G552" s="23"/>
      <c r="H552" s="23"/>
      <c r="I552" s="142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>
      <c r="A553" s="23"/>
      <c r="B553" s="23"/>
      <c r="C553" s="23"/>
      <c r="D553" s="23"/>
      <c r="E553" s="23"/>
      <c r="F553" s="23"/>
      <c r="G553" s="23"/>
      <c r="H553" s="23"/>
      <c r="I553" s="142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>
      <c r="A554" s="23"/>
      <c r="B554" s="23"/>
      <c r="C554" s="23"/>
      <c r="D554" s="23"/>
      <c r="E554" s="23"/>
      <c r="F554" s="23"/>
      <c r="G554" s="23"/>
      <c r="H554" s="23"/>
      <c r="I554" s="142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>
      <c r="A555" s="23"/>
      <c r="B555" s="23"/>
      <c r="C555" s="23"/>
      <c r="D555" s="23"/>
      <c r="E555" s="23"/>
      <c r="F555" s="23"/>
      <c r="G555" s="23"/>
      <c r="H555" s="23"/>
      <c r="I555" s="142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>
      <c r="A556" s="23"/>
      <c r="B556" s="23"/>
      <c r="C556" s="23"/>
      <c r="D556" s="23"/>
      <c r="E556" s="23"/>
      <c r="F556" s="23"/>
      <c r="G556" s="23"/>
      <c r="H556" s="23"/>
      <c r="I556" s="142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>
      <c r="A557" s="23"/>
      <c r="B557" s="23"/>
      <c r="C557" s="23"/>
      <c r="D557" s="23"/>
      <c r="E557" s="23"/>
      <c r="F557" s="23"/>
      <c r="G557" s="23"/>
      <c r="H557" s="23"/>
      <c r="I557" s="142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>
      <c r="A558" s="23"/>
      <c r="B558" s="23"/>
      <c r="C558" s="23"/>
      <c r="D558" s="23"/>
      <c r="E558" s="23"/>
      <c r="F558" s="23"/>
      <c r="G558" s="23"/>
      <c r="H558" s="23"/>
      <c r="I558" s="142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>
      <c r="A559" s="23"/>
      <c r="B559" s="23"/>
      <c r="C559" s="23"/>
      <c r="D559" s="23"/>
      <c r="E559" s="23"/>
      <c r="F559" s="23"/>
      <c r="G559" s="23"/>
      <c r="H559" s="23"/>
      <c r="I559" s="142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>
      <c r="A560" s="23"/>
      <c r="B560" s="23"/>
      <c r="C560" s="23"/>
      <c r="D560" s="23"/>
      <c r="E560" s="23"/>
      <c r="F560" s="23"/>
      <c r="G560" s="23"/>
      <c r="H560" s="23"/>
      <c r="I560" s="142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>
      <c r="A561" s="23"/>
      <c r="B561" s="23"/>
      <c r="C561" s="23"/>
      <c r="D561" s="23"/>
      <c r="E561" s="23"/>
      <c r="F561" s="23"/>
      <c r="G561" s="23"/>
      <c r="H561" s="23"/>
      <c r="I561" s="142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>
      <c r="A562" s="23"/>
      <c r="B562" s="23"/>
      <c r="C562" s="23"/>
      <c r="D562" s="23"/>
      <c r="E562" s="23"/>
      <c r="F562" s="23"/>
      <c r="G562" s="23"/>
      <c r="H562" s="23"/>
      <c r="I562" s="142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>
      <c r="A563" s="23"/>
      <c r="B563" s="23"/>
      <c r="C563" s="23"/>
      <c r="D563" s="23"/>
      <c r="E563" s="23"/>
      <c r="F563" s="23"/>
      <c r="G563" s="23"/>
      <c r="H563" s="23"/>
      <c r="I563" s="142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>
      <c r="A564" s="23"/>
      <c r="B564" s="23"/>
      <c r="C564" s="23"/>
      <c r="D564" s="23"/>
      <c r="E564" s="23"/>
      <c r="F564" s="23"/>
      <c r="G564" s="23"/>
      <c r="H564" s="23"/>
      <c r="I564" s="142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>
      <c r="A565" s="23"/>
      <c r="B565" s="23"/>
      <c r="C565" s="23"/>
      <c r="D565" s="23"/>
      <c r="E565" s="23"/>
      <c r="F565" s="23"/>
      <c r="G565" s="23"/>
      <c r="H565" s="23"/>
      <c r="I565" s="142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>
      <c r="A566" s="23"/>
      <c r="B566" s="23"/>
      <c r="C566" s="23"/>
      <c r="D566" s="23"/>
      <c r="E566" s="23"/>
      <c r="F566" s="23"/>
      <c r="G566" s="23"/>
      <c r="H566" s="23"/>
      <c r="I566" s="142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>
      <c r="A567" s="23"/>
      <c r="B567" s="23"/>
      <c r="C567" s="23"/>
      <c r="D567" s="23"/>
      <c r="E567" s="23"/>
      <c r="F567" s="23"/>
      <c r="G567" s="23"/>
      <c r="H567" s="23"/>
      <c r="I567" s="142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>
      <c r="A568" s="23"/>
      <c r="B568" s="23"/>
      <c r="C568" s="23"/>
      <c r="D568" s="23"/>
      <c r="E568" s="23"/>
      <c r="F568" s="23"/>
      <c r="G568" s="23"/>
      <c r="H568" s="23"/>
      <c r="I568" s="142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>
      <c r="A569" s="23"/>
      <c r="B569" s="23"/>
      <c r="C569" s="23"/>
      <c r="D569" s="23"/>
      <c r="E569" s="23"/>
      <c r="F569" s="23"/>
      <c r="G569" s="23"/>
      <c r="H569" s="23"/>
      <c r="I569" s="142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>
      <c r="A570" s="23"/>
      <c r="B570" s="23"/>
      <c r="C570" s="23"/>
      <c r="D570" s="23"/>
      <c r="E570" s="23"/>
      <c r="F570" s="23"/>
      <c r="G570" s="23"/>
      <c r="H570" s="23"/>
      <c r="I570" s="142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>
      <c r="A571" s="23"/>
      <c r="B571" s="23"/>
      <c r="C571" s="23"/>
      <c r="D571" s="23"/>
      <c r="E571" s="23"/>
      <c r="F571" s="23"/>
      <c r="G571" s="23"/>
      <c r="H571" s="23"/>
      <c r="I571" s="142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>
      <c r="A572" s="23"/>
      <c r="B572" s="23"/>
      <c r="C572" s="23"/>
      <c r="D572" s="23"/>
      <c r="E572" s="23"/>
      <c r="F572" s="23"/>
      <c r="G572" s="23"/>
      <c r="H572" s="23"/>
      <c r="I572" s="142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>
      <c r="A573" s="23"/>
      <c r="B573" s="23"/>
      <c r="C573" s="23"/>
      <c r="D573" s="23"/>
      <c r="E573" s="23"/>
      <c r="F573" s="23"/>
      <c r="G573" s="23"/>
      <c r="H573" s="23"/>
      <c r="I573" s="142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>
      <c r="A574" s="23"/>
      <c r="B574" s="23"/>
      <c r="C574" s="23"/>
      <c r="D574" s="23"/>
      <c r="E574" s="23"/>
      <c r="F574" s="23"/>
      <c r="G574" s="23"/>
      <c r="H574" s="23"/>
      <c r="I574" s="142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>
      <c r="A575" s="23"/>
      <c r="B575" s="23"/>
      <c r="C575" s="23"/>
      <c r="D575" s="23"/>
      <c r="E575" s="23"/>
      <c r="F575" s="23"/>
      <c r="G575" s="23"/>
      <c r="H575" s="23"/>
      <c r="I575" s="142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>
      <c r="A576" s="23"/>
      <c r="B576" s="23"/>
      <c r="C576" s="23"/>
      <c r="D576" s="23"/>
      <c r="E576" s="23"/>
      <c r="F576" s="23"/>
      <c r="G576" s="23"/>
      <c r="H576" s="23"/>
      <c r="I576" s="142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>
      <c r="A577" s="23"/>
      <c r="B577" s="23"/>
      <c r="C577" s="23"/>
      <c r="D577" s="23"/>
      <c r="E577" s="23"/>
      <c r="F577" s="23"/>
      <c r="G577" s="23"/>
      <c r="H577" s="23"/>
      <c r="I577" s="142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>
      <c r="A578" s="23"/>
      <c r="B578" s="23"/>
      <c r="C578" s="23"/>
      <c r="D578" s="23"/>
      <c r="E578" s="23"/>
      <c r="F578" s="23"/>
      <c r="G578" s="23"/>
      <c r="H578" s="23"/>
      <c r="I578" s="142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>
      <c r="A579" s="23"/>
      <c r="B579" s="23"/>
      <c r="C579" s="23"/>
      <c r="D579" s="23"/>
      <c r="E579" s="23"/>
      <c r="F579" s="23"/>
      <c r="G579" s="23"/>
      <c r="H579" s="23"/>
      <c r="I579" s="142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>
      <c r="A580" s="23"/>
      <c r="B580" s="23"/>
      <c r="C580" s="23"/>
      <c r="D580" s="23"/>
      <c r="E580" s="23"/>
      <c r="F580" s="23"/>
      <c r="G580" s="23"/>
      <c r="H580" s="23"/>
      <c r="I580" s="142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>
      <c r="A581" s="23"/>
      <c r="B581" s="23"/>
      <c r="C581" s="23"/>
      <c r="D581" s="23"/>
      <c r="E581" s="23"/>
      <c r="F581" s="23"/>
      <c r="G581" s="23"/>
      <c r="H581" s="23"/>
      <c r="I581" s="142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>
      <c r="A582" s="23"/>
      <c r="B582" s="23"/>
      <c r="C582" s="23"/>
      <c r="D582" s="23"/>
      <c r="E582" s="23"/>
      <c r="F582" s="23"/>
      <c r="G582" s="23"/>
      <c r="H582" s="23"/>
      <c r="I582" s="142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>
      <c r="A583" s="23"/>
      <c r="B583" s="23"/>
      <c r="C583" s="23"/>
      <c r="D583" s="23"/>
      <c r="E583" s="23"/>
      <c r="F583" s="23"/>
      <c r="G583" s="23"/>
      <c r="H583" s="23"/>
      <c r="I583" s="142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>
      <c r="A584" s="23"/>
      <c r="B584" s="23"/>
      <c r="C584" s="23"/>
      <c r="D584" s="23"/>
      <c r="E584" s="23"/>
      <c r="F584" s="23"/>
      <c r="G584" s="23"/>
      <c r="H584" s="23"/>
      <c r="I584" s="142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>
      <c r="A585" s="23"/>
      <c r="B585" s="23"/>
      <c r="C585" s="23"/>
      <c r="D585" s="23"/>
      <c r="E585" s="23"/>
      <c r="F585" s="23"/>
      <c r="G585" s="23"/>
      <c r="H585" s="23"/>
      <c r="I585" s="142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>
      <c r="A586" s="23"/>
      <c r="B586" s="23"/>
      <c r="C586" s="23"/>
      <c r="D586" s="23"/>
      <c r="E586" s="23"/>
      <c r="F586" s="23"/>
      <c r="G586" s="23"/>
      <c r="H586" s="23"/>
      <c r="I586" s="142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>
      <c r="A587" s="23"/>
      <c r="B587" s="23"/>
      <c r="C587" s="23"/>
      <c r="D587" s="23"/>
      <c r="E587" s="23"/>
      <c r="F587" s="23"/>
      <c r="G587" s="23"/>
      <c r="H587" s="23"/>
      <c r="I587" s="142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>
      <c r="A588" s="23"/>
      <c r="B588" s="23"/>
      <c r="C588" s="23"/>
      <c r="D588" s="23"/>
      <c r="E588" s="23"/>
      <c r="F588" s="23"/>
      <c r="G588" s="23"/>
      <c r="H588" s="23"/>
      <c r="I588" s="142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>
      <c r="A589" s="23"/>
      <c r="B589" s="23"/>
      <c r="C589" s="23"/>
      <c r="D589" s="23"/>
      <c r="E589" s="23"/>
      <c r="F589" s="23"/>
      <c r="G589" s="23"/>
      <c r="H589" s="23"/>
      <c r="I589" s="142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>
      <c r="A590" s="23"/>
      <c r="B590" s="23"/>
      <c r="C590" s="23"/>
      <c r="D590" s="23"/>
      <c r="E590" s="23"/>
      <c r="F590" s="23"/>
      <c r="G590" s="23"/>
      <c r="H590" s="23"/>
      <c r="I590" s="142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>
      <c r="A591" s="23"/>
      <c r="B591" s="23"/>
      <c r="C591" s="23"/>
      <c r="D591" s="23"/>
      <c r="E591" s="23"/>
      <c r="F591" s="23"/>
      <c r="G591" s="23"/>
      <c r="H591" s="23"/>
      <c r="I591" s="142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>
      <c r="A592" s="23"/>
      <c r="B592" s="23"/>
      <c r="C592" s="23"/>
      <c r="D592" s="23"/>
      <c r="E592" s="23"/>
      <c r="F592" s="23"/>
      <c r="G592" s="23"/>
      <c r="H592" s="23"/>
      <c r="I592" s="142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>
      <c r="A593" s="23"/>
      <c r="B593" s="23"/>
      <c r="C593" s="23"/>
      <c r="D593" s="23"/>
      <c r="E593" s="23"/>
      <c r="F593" s="23"/>
      <c r="G593" s="23"/>
      <c r="H593" s="23"/>
      <c r="I593" s="142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>
      <c r="A594" s="23"/>
      <c r="B594" s="23"/>
      <c r="C594" s="23"/>
      <c r="D594" s="23"/>
      <c r="E594" s="23"/>
      <c r="F594" s="23"/>
      <c r="G594" s="23"/>
      <c r="H594" s="23"/>
      <c r="I594" s="142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>
      <c r="A595" s="23"/>
      <c r="B595" s="23"/>
      <c r="C595" s="23"/>
      <c r="D595" s="23"/>
      <c r="E595" s="23"/>
      <c r="F595" s="23"/>
      <c r="G595" s="23"/>
      <c r="H595" s="23"/>
      <c r="I595" s="142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>
      <c r="A596" s="23"/>
      <c r="B596" s="23"/>
      <c r="C596" s="23"/>
      <c r="D596" s="23"/>
      <c r="E596" s="23"/>
      <c r="F596" s="23"/>
      <c r="G596" s="23"/>
      <c r="H596" s="23"/>
      <c r="I596" s="142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>
      <c r="A597" s="23"/>
      <c r="B597" s="23"/>
      <c r="C597" s="23"/>
      <c r="D597" s="23"/>
      <c r="E597" s="23"/>
      <c r="F597" s="23"/>
      <c r="G597" s="23"/>
      <c r="H597" s="23"/>
      <c r="I597" s="142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>
      <c r="A598" s="23"/>
      <c r="B598" s="23"/>
      <c r="C598" s="23"/>
      <c r="D598" s="23"/>
      <c r="E598" s="23"/>
      <c r="F598" s="23"/>
      <c r="G598" s="23"/>
      <c r="H598" s="23"/>
      <c r="I598" s="142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>
      <c r="A599" s="23"/>
      <c r="B599" s="23"/>
      <c r="C599" s="23"/>
      <c r="D599" s="23"/>
      <c r="E599" s="23"/>
      <c r="F599" s="23"/>
      <c r="G599" s="23"/>
      <c r="H599" s="23"/>
      <c r="I599" s="142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>
      <c r="A600" s="23"/>
      <c r="B600" s="23"/>
      <c r="C600" s="23"/>
      <c r="D600" s="23"/>
      <c r="E600" s="23"/>
      <c r="F600" s="23"/>
      <c r="G600" s="23"/>
      <c r="H600" s="23"/>
      <c r="I600" s="142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>
      <c r="A601" s="23"/>
      <c r="B601" s="23"/>
      <c r="C601" s="23"/>
      <c r="D601" s="23"/>
      <c r="E601" s="23"/>
      <c r="F601" s="23"/>
      <c r="G601" s="23"/>
      <c r="H601" s="23"/>
      <c r="I601" s="142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>
      <c r="A602" s="23"/>
      <c r="B602" s="23"/>
      <c r="C602" s="23"/>
      <c r="D602" s="23"/>
      <c r="E602" s="23"/>
      <c r="F602" s="23"/>
      <c r="G602" s="23"/>
      <c r="H602" s="23"/>
      <c r="I602" s="142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>
      <c r="A603" s="23"/>
      <c r="B603" s="23"/>
      <c r="C603" s="23"/>
      <c r="D603" s="23"/>
      <c r="E603" s="23"/>
      <c r="F603" s="23"/>
      <c r="G603" s="23"/>
      <c r="H603" s="23"/>
      <c r="I603" s="142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>
      <c r="A604" s="23"/>
      <c r="B604" s="23"/>
      <c r="C604" s="23"/>
      <c r="D604" s="23"/>
      <c r="E604" s="23"/>
      <c r="F604" s="23"/>
      <c r="G604" s="23"/>
      <c r="H604" s="23"/>
      <c r="I604" s="142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>
      <c r="A605" s="23"/>
      <c r="B605" s="23"/>
      <c r="C605" s="23"/>
      <c r="D605" s="23"/>
      <c r="E605" s="23"/>
      <c r="F605" s="23"/>
      <c r="G605" s="23"/>
      <c r="H605" s="23"/>
      <c r="I605" s="142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>
      <c r="A606" s="23"/>
      <c r="B606" s="23"/>
      <c r="C606" s="23"/>
      <c r="D606" s="23"/>
      <c r="E606" s="23"/>
      <c r="F606" s="23"/>
      <c r="G606" s="23"/>
      <c r="H606" s="23"/>
      <c r="I606" s="142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>
      <c r="A607" s="23"/>
      <c r="B607" s="23"/>
      <c r="C607" s="23"/>
      <c r="D607" s="23"/>
      <c r="E607" s="23"/>
      <c r="F607" s="23"/>
      <c r="G607" s="23"/>
      <c r="H607" s="23"/>
      <c r="I607" s="142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>
      <c r="A608" s="23"/>
      <c r="B608" s="23"/>
      <c r="C608" s="23"/>
      <c r="D608" s="23"/>
      <c r="E608" s="23"/>
      <c r="F608" s="23"/>
      <c r="G608" s="23"/>
      <c r="H608" s="23"/>
      <c r="I608" s="142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>
      <c r="A609" s="23"/>
      <c r="B609" s="23"/>
      <c r="C609" s="23"/>
      <c r="D609" s="23"/>
      <c r="E609" s="23"/>
      <c r="F609" s="23"/>
      <c r="G609" s="23"/>
      <c r="H609" s="23"/>
      <c r="I609" s="142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>
      <c r="A610" s="23"/>
      <c r="B610" s="23"/>
      <c r="C610" s="23"/>
      <c r="D610" s="23"/>
      <c r="E610" s="23"/>
      <c r="F610" s="23"/>
      <c r="G610" s="23"/>
      <c r="H610" s="23"/>
      <c r="I610" s="142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>
      <c r="A611" s="23"/>
      <c r="B611" s="23"/>
      <c r="C611" s="23"/>
      <c r="D611" s="23"/>
      <c r="E611" s="23"/>
      <c r="F611" s="23"/>
      <c r="G611" s="23"/>
      <c r="H611" s="23"/>
      <c r="I611" s="142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>
      <c r="A612" s="23"/>
      <c r="B612" s="23"/>
      <c r="C612" s="23"/>
      <c r="D612" s="23"/>
      <c r="E612" s="23"/>
      <c r="F612" s="23"/>
      <c r="G612" s="23"/>
      <c r="H612" s="23"/>
      <c r="I612" s="142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>
      <c r="A613" s="23"/>
      <c r="B613" s="23"/>
      <c r="C613" s="23"/>
      <c r="D613" s="23"/>
      <c r="E613" s="23"/>
      <c r="F613" s="23"/>
      <c r="G613" s="23"/>
      <c r="H613" s="23"/>
      <c r="I613" s="142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>
      <c r="A614" s="23"/>
      <c r="B614" s="23"/>
      <c r="C614" s="23"/>
      <c r="D614" s="23"/>
      <c r="E614" s="23"/>
      <c r="F614" s="23"/>
      <c r="G614" s="23"/>
      <c r="H614" s="23"/>
      <c r="I614" s="142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>
      <c r="A615" s="23"/>
      <c r="B615" s="23"/>
      <c r="C615" s="23"/>
      <c r="D615" s="23"/>
      <c r="E615" s="23"/>
      <c r="F615" s="23"/>
      <c r="G615" s="23"/>
      <c r="H615" s="23"/>
      <c r="I615" s="142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>
      <c r="A616" s="23"/>
      <c r="B616" s="23"/>
      <c r="C616" s="23"/>
      <c r="D616" s="23"/>
      <c r="E616" s="23"/>
      <c r="F616" s="23"/>
      <c r="G616" s="23"/>
      <c r="H616" s="23"/>
      <c r="I616" s="142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>
      <c r="A617" s="23"/>
      <c r="B617" s="23"/>
      <c r="C617" s="23"/>
      <c r="D617" s="23"/>
      <c r="E617" s="23"/>
      <c r="F617" s="23"/>
      <c r="G617" s="23"/>
      <c r="H617" s="23"/>
      <c r="I617" s="142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>
      <c r="A618" s="23"/>
      <c r="B618" s="23"/>
      <c r="C618" s="23"/>
      <c r="D618" s="23"/>
      <c r="E618" s="23"/>
      <c r="F618" s="23"/>
      <c r="G618" s="23"/>
      <c r="H618" s="23"/>
      <c r="I618" s="142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>
      <c r="A619" s="23"/>
      <c r="B619" s="23"/>
      <c r="C619" s="23"/>
      <c r="D619" s="23"/>
      <c r="E619" s="23"/>
      <c r="F619" s="23"/>
      <c r="G619" s="23"/>
      <c r="H619" s="23"/>
      <c r="I619" s="142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>
      <c r="A620" s="23"/>
      <c r="B620" s="23"/>
      <c r="C620" s="23"/>
      <c r="D620" s="23"/>
      <c r="E620" s="23"/>
      <c r="F620" s="23"/>
      <c r="G620" s="23"/>
      <c r="H620" s="23"/>
      <c r="I620" s="142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>
      <c r="A621" s="23"/>
      <c r="B621" s="23"/>
      <c r="C621" s="23"/>
      <c r="D621" s="23"/>
      <c r="E621" s="23"/>
      <c r="F621" s="23"/>
      <c r="G621" s="23"/>
      <c r="H621" s="23"/>
      <c r="I621" s="142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>
      <c r="A622" s="23"/>
      <c r="B622" s="23"/>
      <c r="C622" s="23"/>
      <c r="D622" s="23"/>
      <c r="E622" s="23"/>
      <c r="F622" s="23"/>
      <c r="G622" s="23"/>
      <c r="H622" s="23"/>
      <c r="I622" s="142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>
      <c r="A623" s="23"/>
      <c r="B623" s="23"/>
      <c r="C623" s="23"/>
      <c r="D623" s="23"/>
      <c r="E623" s="23"/>
      <c r="F623" s="23"/>
      <c r="G623" s="23"/>
      <c r="H623" s="23"/>
      <c r="I623" s="142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>
      <c r="A624" s="23"/>
      <c r="B624" s="23"/>
      <c r="C624" s="23"/>
      <c r="D624" s="23"/>
      <c r="E624" s="23"/>
      <c r="F624" s="23"/>
      <c r="G624" s="23"/>
      <c r="H624" s="23"/>
      <c r="I624" s="142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>
      <c r="A625" s="23"/>
      <c r="B625" s="23"/>
      <c r="C625" s="23"/>
      <c r="D625" s="23"/>
      <c r="E625" s="23"/>
      <c r="F625" s="23"/>
      <c r="G625" s="23"/>
      <c r="H625" s="23"/>
      <c r="I625" s="142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>
      <c r="A626" s="23"/>
      <c r="B626" s="23"/>
      <c r="C626" s="23"/>
      <c r="D626" s="23"/>
      <c r="E626" s="23"/>
      <c r="F626" s="23"/>
      <c r="G626" s="23"/>
      <c r="H626" s="23"/>
      <c r="I626" s="142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>
      <c r="A627" s="23"/>
      <c r="B627" s="23"/>
      <c r="C627" s="23"/>
      <c r="D627" s="23"/>
      <c r="E627" s="23"/>
      <c r="F627" s="23"/>
      <c r="G627" s="23"/>
      <c r="H627" s="23"/>
      <c r="I627" s="142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>
      <c r="A628" s="23"/>
      <c r="B628" s="23"/>
      <c r="C628" s="23"/>
      <c r="D628" s="23"/>
      <c r="E628" s="23"/>
      <c r="F628" s="23"/>
      <c r="G628" s="23"/>
      <c r="H628" s="23"/>
      <c r="I628" s="142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>
      <c r="A629" s="23"/>
      <c r="B629" s="23"/>
      <c r="C629" s="23"/>
      <c r="D629" s="23"/>
      <c r="E629" s="23"/>
      <c r="F629" s="23"/>
      <c r="G629" s="23"/>
      <c r="H629" s="23"/>
      <c r="I629" s="142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>
      <c r="A630" s="23"/>
      <c r="B630" s="23"/>
      <c r="C630" s="23"/>
      <c r="D630" s="23"/>
      <c r="E630" s="23"/>
      <c r="F630" s="23"/>
      <c r="G630" s="23"/>
      <c r="H630" s="23"/>
      <c r="I630" s="142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>
      <c r="A631" s="23"/>
      <c r="B631" s="23"/>
      <c r="C631" s="23"/>
      <c r="D631" s="23"/>
      <c r="E631" s="23"/>
      <c r="F631" s="23"/>
      <c r="G631" s="23"/>
      <c r="H631" s="23"/>
      <c r="I631" s="142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>
      <c r="A632" s="23"/>
      <c r="B632" s="23"/>
      <c r="C632" s="23"/>
      <c r="D632" s="23"/>
      <c r="E632" s="23"/>
      <c r="F632" s="23"/>
      <c r="G632" s="23"/>
      <c r="H632" s="23"/>
      <c r="I632" s="142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>
      <c r="A633" s="23"/>
      <c r="B633" s="23"/>
      <c r="C633" s="23"/>
      <c r="D633" s="23"/>
      <c r="E633" s="23"/>
      <c r="F633" s="23"/>
      <c r="G633" s="23"/>
      <c r="H633" s="23"/>
      <c r="I633" s="142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>
      <c r="A634" s="23"/>
      <c r="B634" s="23"/>
      <c r="C634" s="23"/>
      <c r="D634" s="23"/>
      <c r="E634" s="23"/>
      <c r="F634" s="23"/>
      <c r="G634" s="23"/>
      <c r="H634" s="23"/>
      <c r="I634" s="142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>
      <c r="A635" s="23"/>
      <c r="B635" s="23"/>
      <c r="C635" s="23"/>
      <c r="D635" s="23"/>
      <c r="E635" s="23"/>
      <c r="F635" s="23"/>
      <c r="G635" s="23"/>
      <c r="H635" s="23"/>
      <c r="I635" s="142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>
      <c r="A636" s="23"/>
      <c r="B636" s="23"/>
      <c r="C636" s="23"/>
      <c r="D636" s="23"/>
      <c r="E636" s="23"/>
      <c r="F636" s="23"/>
      <c r="G636" s="23"/>
      <c r="H636" s="23"/>
      <c r="I636" s="142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>
      <c r="A637" s="23"/>
      <c r="B637" s="23"/>
      <c r="C637" s="23"/>
      <c r="D637" s="23"/>
      <c r="E637" s="23"/>
      <c r="F637" s="23"/>
      <c r="G637" s="23"/>
      <c r="H637" s="23"/>
      <c r="I637" s="142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>
      <c r="A638" s="23"/>
      <c r="B638" s="23"/>
      <c r="C638" s="23"/>
      <c r="D638" s="23"/>
      <c r="E638" s="23"/>
      <c r="F638" s="23"/>
      <c r="G638" s="23"/>
      <c r="H638" s="23"/>
      <c r="I638" s="142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>
      <c r="A639" s="23"/>
      <c r="B639" s="23"/>
      <c r="C639" s="23"/>
      <c r="D639" s="23"/>
      <c r="E639" s="23"/>
      <c r="F639" s="23"/>
      <c r="G639" s="23"/>
      <c r="H639" s="23"/>
      <c r="I639" s="142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>
      <c r="A640" s="23"/>
      <c r="B640" s="23"/>
      <c r="C640" s="23"/>
      <c r="D640" s="23"/>
      <c r="E640" s="23"/>
      <c r="F640" s="23"/>
      <c r="G640" s="23"/>
      <c r="H640" s="23"/>
      <c r="I640" s="142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>
      <c r="A641" s="23"/>
      <c r="B641" s="23"/>
      <c r="C641" s="23"/>
      <c r="D641" s="23"/>
      <c r="E641" s="23"/>
      <c r="F641" s="23"/>
      <c r="G641" s="23"/>
      <c r="H641" s="23"/>
      <c r="I641" s="142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>
      <c r="A642" s="23"/>
      <c r="B642" s="23"/>
      <c r="C642" s="23"/>
      <c r="D642" s="23"/>
      <c r="E642" s="23"/>
      <c r="F642" s="23"/>
      <c r="G642" s="23"/>
      <c r="H642" s="23"/>
      <c r="I642" s="142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>
      <c r="A643" s="23"/>
      <c r="B643" s="23"/>
      <c r="C643" s="23"/>
      <c r="D643" s="23"/>
      <c r="E643" s="23"/>
      <c r="F643" s="23"/>
      <c r="G643" s="23"/>
      <c r="H643" s="23"/>
      <c r="I643" s="142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>
      <c r="A644" s="23"/>
      <c r="B644" s="23"/>
      <c r="C644" s="23"/>
      <c r="D644" s="23"/>
      <c r="E644" s="23"/>
      <c r="F644" s="23"/>
      <c r="G644" s="23"/>
      <c r="H644" s="23"/>
      <c r="I644" s="142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>
      <c r="A645" s="23"/>
      <c r="B645" s="23"/>
      <c r="C645" s="23"/>
      <c r="D645" s="23"/>
      <c r="E645" s="23"/>
      <c r="F645" s="23"/>
      <c r="G645" s="23"/>
      <c r="H645" s="23"/>
      <c r="I645" s="142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>
      <c r="A646" s="23"/>
      <c r="B646" s="23"/>
      <c r="C646" s="23"/>
      <c r="D646" s="23"/>
      <c r="E646" s="23"/>
      <c r="F646" s="23"/>
      <c r="G646" s="23"/>
      <c r="H646" s="23"/>
      <c r="I646" s="142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>
      <c r="A647" s="23"/>
      <c r="B647" s="23"/>
      <c r="C647" s="23"/>
      <c r="D647" s="23"/>
      <c r="E647" s="23"/>
      <c r="F647" s="23"/>
      <c r="G647" s="23"/>
      <c r="H647" s="23"/>
      <c r="I647" s="142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>
      <c r="A648" s="23"/>
      <c r="B648" s="23"/>
      <c r="C648" s="23"/>
      <c r="D648" s="23"/>
      <c r="E648" s="23"/>
      <c r="F648" s="23"/>
      <c r="G648" s="23"/>
      <c r="H648" s="23"/>
      <c r="I648" s="142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>
      <c r="A649" s="23"/>
      <c r="B649" s="23"/>
      <c r="C649" s="23"/>
      <c r="D649" s="23"/>
      <c r="E649" s="23"/>
      <c r="F649" s="23"/>
      <c r="G649" s="23"/>
      <c r="H649" s="23"/>
      <c r="I649" s="142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>
      <c r="A650" s="23"/>
      <c r="B650" s="23"/>
      <c r="C650" s="23"/>
      <c r="D650" s="23"/>
      <c r="E650" s="23"/>
      <c r="F650" s="23"/>
      <c r="G650" s="23"/>
      <c r="H650" s="23"/>
      <c r="I650" s="142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>
      <c r="A651" s="23"/>
      <c r="B651" s="23"/>
      <c r="C651" s="23"/>
      <c r="D651" s="23"/>
      <c r="E651" s="23"/>
      <c r="F651" s="23"/>
      <c r="G651" s="23"/>
      <c r="H651" s="23"/>
      <c r="I651" s="142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>
      <c r="A652" s="23"/>
      <c r="B652" s="23"/>
      <c r="C652" s="23"/>
      <c r="D652" s="23"/>
      <c r="E652" s="23"/>
      <c r="F652" s="23"/>
      <c r="G652" s="23"/>
      <c r="H652" s="23"/>
      <c r="I652" s="142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>
      <c r="A653" s="23"/>
      <c r="B653" s="23"/>
      <c r="C653" s="23"/>
      <c r="D653" s="23"/>
      <c r="E653" s="23"/>
      <c r="F653" s="23"/>
      <c r="G653" s="23"/>
      <c r="H653" s="23"/>
      <c r="I653" s="142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>
      <c r="A654" s="23"/>
      <c r="B654" s="23"/>
      <c r="C654" s="23"/>
      <c r="D654" s="23"/>
      <c r="E654" s="23"/>
      <c r="F654" s="23"/>
      <c r="G654" s="23"/>
      <c r="H654" s="23"/>
      <c r="I654" s="142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>
      <c r="A655" s="23"/>
      <c r="B655" s="23"/>
      <c r="C655" s="23"/>
      <c r="D655" s="23"/>
      <c r="E655" s="23"/>
      <c r="F655" s="23"/>
      <c r="G655" s="23"/>
      <c r="H655" s="23"/>
      <c r="I655" s="142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>
      <c r="A656" s="23"/>
      <c r="B656" s="23"/>
      <c r="C656" s="23"/>
      <c r="D656" s="23"/>
      <c r="E656" s="23"/>
      <c r="F656" s="23"/>
      <c r="G656" s="23"/>
      <c r="H656" s="23"/>
      <c r="I656" s="142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>
      <c r="A657" s="23"/>
      <c r="B657" s="23"/>
      <c r="C657" s="23"/>
      <c r="D657" s="23"/>
      <c r="E657" s="23"/>
      <c r="F657" s="23"/>
      <c r="G657" s="23"/>
      <c r="H657" s="23"/>
      <c r="I657" s="142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>
      <c r="A658" s="23"/>
      <c r="B658" s="23"/>
      <c r="C658" s="23"/>
      <c r="D658" s="23"/>
      <c r="E658" s="23"/>
      <c r="F658" s="23"/>
      <c r="G658" s="23"/>
      <c r="H658" s="23"/>
      <c r="I658" s="142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>
      <c r="A659" s="23"/>
      <c r="B659" s="23"/>
      <c r="C659" s="23"/>
      <c r="D659" s="23"/>
      <c r="E659" s="23"/>
      <c r="F659" s="23"/>
      <c r="G659" s="23"/>
      <c r="H659" s="23"/>
      <c r="I659" s="142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>
      <c r="A660" s="23"/>
      <c r="B660" s="23"/>
      <c r="C660" s="23"/>
      <c r="D660" s="23"/>
      <c r="E660" s="23"/>
      <c r="F660" s="23"/>
      <c r="G660" s="23"/>
      <c r="H660" s="23"/>
      <c r="I660" s="142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>
      <c r="A661" s="23"/>
      <c r="B661" s="23"/>
      <c r="C661" s="23"/>
      <c r="D661" s="23"/>
      <c r="E661" s="23"/>
      <c r="F661" s="23"/>
      <c r="G661" s="23"/>
      <c r="H661" s="23"/>
      <c r="I661" s="142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>
      <c r="A662" s="23"/>
      <c r="B662" s="23"/>
      <c r="C662" s="23"/>
      <c r="D662" s="23"/>
      <c r="E662" s="23"/>
      <c r="F662" s="23"/>
      <c r="G662" s="23"/>
      <c r="H662" s="23"/>
      <c r="I662" s="142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>
      <c r="A663" s="23"/>
      <c r="B663" s="23"/>
      <c r="C663" s="23"/>
      <c r="D663" s="23"/>
      <c r="E663" s="23"/>
      <c r="F663" s="23"/>
      <c r="G663" s="23"/>
      <c r="H663" s="23"/>
      <c r="I663" s="142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>
      <c r="A664" s="23"/>
      <c r="B664" s="23"/>
      <c r="C664" s="23"/>
      <c r="D664" s="23"/>
      <c r="E664" s="23"/>
      <c r="F664" s="23"/>
      <c r="G664" s="23"/>
      <c r="H664" s="23"/>
      <c r="I664" s="142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>
      <c r="A665" s="23"/>
      <c r="B665" s="23"/>
      <c r="C665" s="23"/>
      <c r="D665" s="23"/>
      <c r="E665" s="23"/>
      <c r="F665" s="23"/>
      <c r="G665" s="23"/>
      <c r="H665" s="23"/>
      <c r="I665" s="142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>
      <c r="A666" s="23"/>
      <c r="B666" s="23"/>
      <c r="C666" s="23"/>
      <c r="D666" s="23"/>
      <c r="E666" s="23"/>
      <c r="F666" s="23"/>
      <c r="G666" s="23"/>
      <c r="H666" s="23"/>
      <c r="I666" s="142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>
      <c r="A667" s="23"/>
      <c r="B667" s="23"/>
      <c r="C667" s="23"/>
      <c r="D667" s="23"/>
      <c r="E667" s="23"/>
      <c r="F667" s="23"/>
      <c r="G667" s="23"/>
      <c r="H667" s="23"/>
      <c r="I667" s="142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>
      <c r="A668" s="23"/>
      <c r="B668" s="23"/>
      <c r="C668" s="23"/>
      <c r="D668" s="23"/>
      <c r="E668" s="23"/>
      <c r="F668" s="23"/>
      <c r="G668" s="23"/>
      <c r="H668" s="23"/>
      <c r="I668" s="142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>
      <c r="A669" s="23"/>
      <c r="B669" s="23"/>
      <c r="C669" s="23"/>
      <c r="D669" s="23"/>
      <c r="E669" s="23"/>
      <c r="F669" s="23"/>
      <c r="G669" s="23"/>
      <c r="H669" s="23"/>
      <c r="I669" s="142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>
      <c r="A670" s="23"/>
      <c r="B670" s="23"/>
      <c r="C670" s="23"/>
      <c r="D670" s="23"/>
      <c r="E670" s="23"/>
      <c r="F670" s="23"/>
      <c r="G670" s="23"/>
      <c r="H670" s="23"/>
      <c r="I670" s="142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>
      <c r="A671" s="23"/>
      <c r="B671" s="23"/>
      <c r="C671" s="23"/>
      <c r="D671" s="23"/>
      <c r="E671" s="23"/>
      <c r="F671" s="23"/>
      <c r="G671" s="23"/>
      <c r="H671" s="23"/>
      <c r="I671" s="142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>
      <c r="A672" s="23"/>
      <c r="B672" s="23"/>
      <c r="C672" s="23"/>
      <c r="D672" s="23"/>
      <c r="E672" s="23"/>
      <c r="F672" s="23"/>
      <c r="G672" s="23"/>
      <c r="H672" s="23"/>
      <c r="I672" s="142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>
      <c r="A673" s="23"/>
      <c r="B673" s="23"/>
      <c r="C673" s="23"/>
      <c r="D673" s="23"/>
      <c r="E673" s="23"/>
      <c r="F673" s="23"/>
      <c r="G673" s="23"/>
      <c r="H673" s="23"/>
      <c r="I673" s="142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>
      <c r="A674" s="23"/>
      <c r="B674" s="23"/>
      <c r="C674" s="23"/>
      <c r="D674" s="23"/>
      <c r="E674" s="23"/>
      <c r="F674" s="23"/>
      <c r="G674" s="23"/>
      <c r="H674" s="23"/>
      <c r="I674" s="142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>
      <c r="A675" s="23"/>
      <c r="B675" s="23"/>
      <c r="C675" s="23"/>
      <c r="D675" s="23"/>
      <c r="E675" s="23"/>
      <c r="F675" s="23"/>
      <c r="G675" s="23"/>
      <c r="H675" s="23"/>
      <c r="I675" s="142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>
      <c r="A676" s="23"/>
      <c r="B676" s="23"/>
      <c r="C676" s="23"/>
      <c r="D676" s="23"/>
      <c r="E676" s="23"/>
      <c r="F676" s="23"/>
      <c r="G676" s="23"/>
      <c r="H676" s="23"/>
      <c r="I676" s="142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>
      <c r="A677" s="23"/>
      <c r="B677" s="23"/>
      <c r="C677" s="23"/>
      <c r="D677" s="23"/>
      <c r="E677" s="23"/>
      <c r="F677" s="23"/>
      <c r="G677" s="23"/>
      <c r="H677" s="23"/>
      <c r="I677" s="142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>
      <c r="A678" s="23"/>
      <c r="B678" s="23"/>
      <c r="C678" s="23"/>
      <c r="D678" s="23"/>
      <c r="E678" s="23"/>
      <c r="F678" s="23"/>
      <c r="G678" s="23"/>
      <c r="H678" s="23"/>
      <c r="I678" s="142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>
      <c r="A679" s="23"/>
      <c r="B679" s="23"/>
      <c r="C679" s="23"/>
      <c r="D679" s="23"/>
      <c r="E679" s="23"/>
      <c r="F679" s="23"/>
      <c r="G679" s="23"/>
      <c r="H679" s="23"/>
      <c r="I679" s="142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>
      <c r="A680" s="23"/>
      <c r="B680" s="23"/>
      <c r="C680" s="23"/>
      <c r="D680" s="23"/>
      <c r="E680" s="23"/>
      <c r="F680" s="23"/>
      <c r="G680" s="23"/>
      <c r="H680" s="23"/>
      <c r="I680" s="142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>
      <c r="A681" s="23"/>
      <c r="B681" s="23"/>
      <c r="C681" s="23"/>
      <c r="D681" s="23"/>
      <c r="E681" s="23"/>
      <c r="F681" s="23"/>
      <c r="G681" s="23"/>
      <c r="H681" s="23"/>
      <c r="I681" s="142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>
      <c r="A682" s="23"/>
      <c r="B682" s="23"/>
      <c r="C682" s="23"/>
      <c r="D682" s="23"/>
      <c r="E682" s="23"/>
      <c r="F682" s="23"/>
      <c r="G682" s="23"/>
      <c r="H682" s="23"/>
      <c r="I682" s="142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>
      <c r="A683" s="23"/>
      <c r="B683" s="23"/>
      <c r="C683" s="23"/>
      <c r="D683" s="23"/>
      <c r="E683" s="23"/>
      <c r="F683" s="23"/>
      <c r="G683" s="23"/>
      <c r="H683" s="23"/>
      <c r="I683" s="142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>
      <c r="A684" s="23"/>
      <c r="B684" s="23"/>
      <c r="C684" s="23"/>
      <c r="D684" s="23"/>
      <c r="E684" s="23"/>
      <c r="F684" s="23"/>
      <c r="G684" s="23"/>
      <c r="H684" s="23"/>
      <c r="I684" s="142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>
      <c r="A685" s="23"/>
      <c r="B685" s="23"/>
      <c r="C685" s="23"/>
      <c r="D685" s="23"/>
      <c r="E685" s="23"/>
      <c r="F685" s="23"/>
      <c r="G685" s="23"/>
      <c r="H685" s="23"/>
      <c r="I685" s="142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>
      <c r="A686" s="23"/>
      <c r="B686" s="23"/>
      <c r="C686" s="23"/>
      <c r="D686" s="23"/>
      <c r="E686" s="23"/>
      <c r="F686" s="23"/>
      <c r="G686" s="23"/>
      <c r="H686" s="23"/>
      <c r="I686" s="142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>
      <c r="A687" s="23"/>
      <c r="B687" s="23"/>
      <c r="C687" s="23"/>
      <c r="D687" s="23"/>
      <c r="E687" s="23"/>
      <c r="F687" s="23"/>
      <c r="G687" s="23"/>
      <c r="H687" s="23"/>
      <c r="I687" s="142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>
      <c r="A688" s="23"/>
      <c r="B688" s="23"/>
      <c r="C688" s="23"/>
      <c r="D688" s="23"/>
      <c r="E688" s="23"/>
      <c r="F688" s="23"/>
      <c r="G688" s="23"/>
      <c r="H688" s="23"/>
      <c r="I688" s="142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>
      <c r="A689" s="23"/>
      <c r="B689" s="23"/>
      <c r="C689" s="23"/>
      <c r="D689" s="23"/>
      <c r="E689" s="23"/>
      <c r="F689" s="23"/>
      <c r="G689" s="23"/>
      <c r="H689" s="23"/>
      <c r="I689" s="142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>
      <c r="A690" s="23"/>
      <c r="B690" s="23"/>
      <c r="C690" s="23"/>
      <c r="D690" s="23"/>
      <c r="E690" s="23"/>
      <c r="F690" s="23"/>
      <c r="G690" s="23"/>
      <c r="H690" s="23"/>
      <c r="I690" s="142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>
      <c r="A691" s="23"/>
      <c r="B691" s="23"/>
      <c r="C691" s="23"/>
      <c r="D691" s="23"/>
      <c r="E691" s="23"/>
      <c r="F691" s="23"/>
      <c r="G691" s="23"/>
      <c r="H691" s="23"/>
      <c r="I691" s="142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>
      <c r="A692" s="23"/>
      <c r="B692" s="23"/>
      <c r="C692" s="23"/>
      <c r="D692" s="23"/>
      <c r="E692" s="23"/>
      <c r="F692" s="23"/>
      <c r="G692" s="23"/>
      <c r="H692" s="23"/>
      <c r="I692" s="142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>
      <c r="A693" s="23"/>
      <c r="B693" s="23"/>
      <c r="C693" s="23"/>
      <c r="D693" s="23"/>
      <c r="E693" s="23"/>
      <c r="F693" s="23"/>
      <c r="G693" s="23"/>
      <c r="H693" s="23"/>
      <c r="I693" s="142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>
      <c r="A694" s="23"/>
      <c r="B694" s="23"/>
      <c r="C694" s="23"/>
      <c r="D694" s="23"/>
      <c r="E694" s="23"/>
      <c r="F694" s="23"/>
      <c r="G694" s="23"/>
      <c r="H694" s="23"/>
      <c r="I694" s="142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>
      <c r="A695" s="23"/>
      <c r="B695" s="23"/>
      <c r="C695" s="23"/>
      <c r="D695" s="23"/>
      <c r="E695" s="23"/>
      <c r="F695" s="23"/>
      <c r="G695" s="23"/>
      <c r="H695" s="23"/>
      <c r="I695" s="142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>
      <c r="A696" s="23"/>
      <c r="B696" s="23"/>
      <c r="C696" s="23"/>
      <c r="D696" s="23"/>
      <c r="E696" s="23"/>
      <c r="F696" s="23"/>
      <c r="G696" s="23"/>
      <c r="H696" s="23"/>
      <c r="I696" s="142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>
      <c r="A697" s="23"/>
      <c r="B697" s="23"/>
      <c r="C697" s="23"/>
      <c r="D697" s="23"/>
      <c r="E697" s="23"/>
      <c r="F697" s="23"/>
      <c r="G697" s="23"/>
      <c r="H697" s="23"/>
      <c r="I697" s="142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>
      <c r="A698" s="23"/>
      <c r="B698" s="23"/>
      <c r="C698" s="23"/>
      <c r="D698" s="23"/>
      <c r="E698" s="23"/>
      <c r="F698" s="23"/>
      <c r="G698" s="23"/>
      <c r="H698" s="23"/>
      <c r="I698" s="142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>
      <c r="A699" s="23"/>
      <c r="B699" s="23"/>
      <c r="C699" s="23"/>
      <c r="D699" s="23"/>
      <c r="E699" s="23"/>
      <c r="F699" s="23"/>
      <c r="G699" s="23"/>
      <c r="H699" s="23"/>
      <c r="I699" s="142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>
      <c r="A700" s="23"/>
      <c r="B700" s="23"/>
      <c r="C700" s="23"/>
      <c r="D700" s="23"/>
      <c r="E700" s="23"/>
      <c r="F700" s="23"/>
      <c r="G700" s="23"/>
      <c r="H700" s="23"/>
      <c r="I700" s="142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>
      <c r="A701" s="23"/>
      <c r="B701" s="23"/>
      <c r="C701" s="23"/>
      <c r="D701" s="23"/>
      <c r="E701" s="23"/>
      <c r="F701" s="23"/>
      <c r="G701" s="23"/>
      <c r="H701" s="23"/>
      <c r="I701" s="142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>
      <c r="A702" s="23"/>
      <c r="B702" s="23"/>
      <c r="C702" s="23"/>
      <c r="D702" s="23"/>
      <c r="E702" s="23"/>
      <c r="F702" s="23"/>
      <c r="G702" s="23"/>
      <c r="H702" s="23"/>
      <c r="I702" s="142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>
      <c r="A703" s="23"/>
      <c r="B703" s="23"/>
      <c r="C703" s="23"/>
      <c r="D703" s="23"/>
      <c r="E703" s="23"/>
      <c r="F703" s="23"/>
      <c r="G703" s="23"/>
      <c r="H703" s="23"/>
      <c r="I703" s="142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>
      <c r="A704" s="23"/>
      <c r="B704" s="23"/>
      <c r="C704" s="23"/>
      <c r="D704" s="23"/>
      <c r="E704" s="23"/>
      <c r="F704" s="23"/>
      <c r="G704" s="23"/>
      <c r="H704" s="23"/>
      <c r="I704" s="142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>
      <c r="A705" s="23"/>
      <c r="B705" s="23"/>
      <c r="C705" s="23"/>
      <c r="D705" s="23"/>
      <c r="E705" s="23"/>
      <c r="F705" s="23"/>
      <c r="G705" s="23"/>
      <c r="H705" s="23"/>
      <c r="I705" s="142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>
      <c r="A706" s="23"/>
      <c r="B706" s="23"/>
      <c r="C706" s="23"/>
      <c r="D706" s="23"/>
      <c r="E706" s="23"/>
      <c r="F706" s="23"/>
      <c r="G706" s="23"/>
      <c r="H706" s="23"/>
      <c r="I706" s="142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>
      <c r="A707" s="23"/>
      <c r="B707" s="23"/>
      <c r="C707" s="23"/>
      <c r="D707" s="23"/>
      <c r="E707" s="23"/>
      <c r="F707" s="23"/>
      <c r="G707" s="23"/>
      <c r="H707" s="23"/>
      <c r="I707" s="142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>
      <c r="A708" s="23"/>
      <c r="B708" s="23"/>
      <c r="C708" s="23"/>
      <c r="D708" s="23"/>
      <c r="E708" s="23"/>
      <c r="F708" s="23"/>
      <c r="G708" s="23"/>
      <c r="H708" s="23"/>
      <c r="I708" s="142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>
      <c r="A709" s="23"/>
      <c r="B709" s="23"/>
      <c r="C709" s="23"/>
      <c r="D709" s="23"/>
      <c r="E709" s="23"/>
      <c r="F709" s="23"/>
      <c r="G709" s="23"/>
      <c r="H709" s="23"/>
      <c r="I709" s="142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>
      <c r="A710" s="23"/>
      <c r="B710" s="23"/>
      <c r="C710" s="23"/>
      <c r="D710" s="23"/>
      <c r="E710" s="23"/>
      <c r="F710" s="23"/>
      <c r="G710" s="23"/>
      <c r="H710" s="23"/>
      <c r="I710" s="142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>
      <c r="A711" s="23"/>
      <c r="B711" s="23"/>
      <c r="C711" s="23"/>
      <c r="D711" s="23"/>
      <c r="E711" s="23"/>
      <c r="F711" s="23"/>
      <c r="G711" s="23"/>
      <c r="H711" s="23"/>
      <c r="I711" s="142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>
      <c r="A712" s="23"/>
      <c r="B712" s="23"/>
      <c r="C712" s="23"/>
      <c r="D712" s="23"/>
      <c r="E712" s="23"/>
      <c r="F712" s="23"/>
      <c r="G712" s="23"/>
      <c r="H712" s="23"/>
      <c r="I712" s="142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>
      <c r="A713" s="23"/>
      <c r="B713" s="23"/>
      <c r="C713" s="23"/>
      <c r="D713" s="23"/>
      <c r="E713" s="23"/>
      <c r="F713" s="23"/>
      <c r="G713" s="23"/>
      <c r="H713" s="23"/>
      <c r="I713" s="142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>
      <c r="A714" s="23"/>
      <c r="B714" s="23"/>
      <c r="C714" s="23"/>
      <c r="D714" s="23"/>
      <c r="E714" s="23"/>
      <c r="F714" s="23"/>
      <c r="G714" s="23"/>
      <c r="H714" s="23"/>
      <c r="I714" s="142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>
      <c r="A715" s="23"/>
      <c r="B715" s="23"/>
      <c r="C715" s="23"/>
      <c r="D715" s="23"/>
      <c r="E715" s="23"/>
      <c r="F715" s="23"/>
      <c r="G715" s="23"/>
      <c r="H715" s="23"/>
      <c r="I715" s="142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>
      <c r="A716" s="23"/>
      <c r="B716" s="23"/>
      <c r="C716" s="23"/>
      <c r="D716" s="23"/>
      <c r="E716" s="23"/>
      <c r="F716" s="23"/>
      <c r="G716" s="23"/>
      <c r="H716" s="23"/>
      <c r="I716" s="142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>
      <c r="A717" s="23"/>
      <c r="B717" s="23"/>
      <c r="C717" s="23"/>
      <c r="D717" s="23"/>
      <c r="E717" s="23"/>
      <c r="F717" s="23"/>
      <c r="G717" s="23"/>
      <c r="H717" s="23"/>
      <c r="I717" s="142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>
      <c r="A718" s="23"/>
      <c r="B718" s="23"/>
      <c r="C718" s="23"/>
      <c r="D718" s="23"/>
      <c r="E718" s="23"/>
      <c r="F718" s="23"/>
      <c r="G718" s="23"/>
      <c r="H718" s="23"/>
      <c r="I718" s="142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>
      <c r="A719" s="23"/>
      <c r="B719" s="23"/>
      <c r="C719" s="23"/>
      <c r="D719" s="23"/>
      <c r="E719" s="23"/>
      <c r="F719" s="23"/>
      <c r="G719" s="23"/>
      <c r="H719" s="23"/>
      <c r="I719" s="142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>
      <c r="A720" s="23"/>
      <c r="B720" s="23"/>
      <c r="C720" s="23"/>
      <c r="D720" s="23"/>
      <c r="E720" s="23"/>
      <c r="F720" s="23"/>
      <c r="G720" s="23"/>
      <c r="H720" s="23"/>
      <c r="I720" s="142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>
      <c r="A721" s="23"/>
      <c r="B721" s="23"/>
      <c r="C721" s="23"/>
      <c r="D721" s="23"/>
      <c r="E721" s="23"/>
      <c r="F721" s="23"/>
      <c r="G721" s="23"/>
      <c r="H721" s="23"/>
      <c r="I721" s="142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>
      <c r="A722" s="23"/>
      <c r="B722" s="23"/>
      <c r="C722" s="23"/>
      <c r="D722" s="23"/>
      <c r="E722" s="23"/>
      <c r="F722" s="23"/>
      <c r="G722" s="23"/>
      <c r="H722" s="23"/>
      <c r="I722" s="142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>
      <c r="A723" s="23"/>
      <c r="B723" s="23"/>
      <c r="C723" s="23"/>
      <c r="D723" s="23"/>
      <c r="E723" s="23"/>
      <c r="F723" s="23"/>
      <c r="G723" s="23"/>
      <c r="H723" s="23"/>
      <c r="I723" s="142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>
      <c r="A724" s="23"/>
      <c r="B724" s="23"/>
      <c r="C724" s="23"/>
      <c r="D724" s="23"/>
      <c r="E724" s="23"/>
      <c r="F724" s="23"/>
      <c r="G724" s="23"/>
      <c r="H724" s="23"/>
      <c r="I724" s="142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>
      <c r="A725" s="23"/>
      <c r="B725" s="23"/>
      <c r="C725" s="23"/>
      <c r="D725" s="23"/>
      <c r="E725" s="23"/>
      <c r="F725" s="23"/>
      <c r="G725" s="23"/>
      <c r="H725" s="23"/>
      <c r="I725" s="142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>
      <c r="A726" s="23"/>
      <c r="B726" s="23"/>
      <c r="C726" s="23"/>
      <c r="D726" s="23"/>
      <c r="E726" s="23"/>
      <c r="F726" s="23"/>
      <c r="G726" s="23"/>
      <c r="H726" s="23"/>
      <c r="I726" s="142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>
      <c r="A727" s="23"/>
      <c r="B727" s="23"/>
      <c r="C727" s="23"/>
      <c r="D727" s="23"/>
      <c r="E727" s="23"/>
      <c r="F727" s="23"/>
      <c r="G727" s="23"/>
      <c r="H727" s="23"/>
      <c r="I727" s="142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>
      <c r="A728" s="23"/>
      <c r="B728" s="23"/>
      <c r="C728" s="23"/>
      <c r="D728" s="23"/>
      <c r="E728" s="23"/>
      <c r="F728" s="23"/>
      <c r="G728" s="23"/>
      <c r="H728" s="23"/>
      <c r="I728" s="142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>
      <c r="A729" s="23"/>
      <c r="B729" s="23"/>
      <c r="C729" s="23"/>
      <c r="D729" s="23"/>
      <c r="E729" s="23"/>
      <c r="F729" s="23"/>
      <c r="G729" s="23"/>
      <c r="H729" s="23"/>
      <c r="I729" s="142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>
      <c r="A730" s="23"/>
      <c r="B730" s="23"/>
      <c r="C730" s="23"/>
      <c r="D730" s="23"/>
      <c r="E730" s="23"/>
      <c r="F730" s="23"/>
      <c r="G730" s="23"/>
      <c r="H730" s="23"/>
      <c r="I730" s="142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>
      <c r="A731" s="23"/>
      <c r="B731" s="23"/>
      <c r="C731" s="23"/>
      <c r="D731" s="23"/>
      <c r="E731" s="23"/>
      <c r="F731" s="23"/>
      <c r="G731" s="23"/>
      <c r="H731" s="23"/>
      <c r="I731" s="142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>
      <c r="A732" s="23"/>
      <c r="B732" s="23"/>
      <c r="C732" s="23"/>
      <c r="D732" s="23"/>
      <c r="E732" s="23"/>
      <c r="F732" s="23"/>
      <c r="G732" s="23"/>
      <c r="H732" s="23"/>
      <c r="I732" s="142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>
      <c r="A733" s="23"/>
      <c r="B733" s="23"/>
      <c r="C733" s="23"/>
      <c r="D733" s="23"/>
      <c r="E733" s="23"/>
      <c r="F733" s="23"/>
      <c r="G733" s="23"/>
      <c r="H733" s="23"/>
      <c r="I733" s="142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>
      <c r="A734" s="23"/>
      <c r="B734" s="23"/>
      <c r="C734" s="23"/>
      <c r="D734" s="23"/>
      <c r="E734" s="23"/>
      <c r="F734" s="23"/>
      <c r="G734" s="23"/>
      <c r="H734" s="23"/>
      <c r="I734" s="142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>
      <c r="A735" s="23"/>
      <c r="B735" s="23"/>
      <c r="C735" s="23"/>
      <c r="D735" s="23"/>
      <c r="E735" s="23"/>
      <c r="F735" s="23"/>
      <c r="G735" s="23"/>
      <c r="H735" s="23"/>
      <c r="I735" s="142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>
      <c r="A736" s="23"/>
      <c r="B736" s="23"/>
      <c r="C736" s="23"/>
      <c r="D736" s="23"/>
      <c r="E736" s="23"/>
      <c r="F736" s="23"/>
      <c r="G736" s="23"/>
      <c r="H736" s="23"/>
      <c r="I736" s="142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>
      <c r="A737" s="23"/>
      <c r="B737" s="23"/>
      <c r="C737" s="23"/>
      <c r="D737" s="23"/>
      <c r="E737" s="23"/>
      <c r="F737" s="23"/>
      <c r="G737" s="23"/>
      <c r="H737" s="23"/>
      <c r="I737" s="142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>
      <c r="A738" s="23"/>
      <c r="B738" s="23"/>
      <c r="C738" s="23"/>
      <c r="D738" s="23"/>
      <c r="E738" s="23"/>
      <c r="F738" s="23"/>
      <c r="G738" s="23"/>
      <c r="H738" s="23"/>
      <c r="I738" s="142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>
      <c r="A739" s="23"/>
      <c r="B739" s="23"/>
      <c r="C739" s="23"/>
      <c r="D739" s="23"/>
      <c r="E739" s="23"/>
      <c r="F739" s="23"/>
      <c r="G739" s="23"/>
      <c r="H739" s="23"/>
      <c r="I739" s="142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>
      <c r="A740" s="23"/>
      <c r="B740" s="23"/>
      <c r="C740" s="23"/>
      <c r="D740" s="23"/>
      <c r="E740" s="23"/>
      <c r="F740" s="23"/>
      <c r="G740" s="23"/>
      <c r="H740" s="23"/>
      <c r="I740" s="142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>
      <c r="A741" s="23"/>
      <c r="B741" s="23"/>
      <c r="C741" s="23"/>
      <c r="D741" s="23"/>
      <c r="E741" s="23"/>
      <c r="F741" s="23"/>
      <c r="G741" s="23"/>
      <c r="H741" s="23"/>
      <c r="I741" s="142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>
      <c r="A742" s="23"/>
      <c r="B742" s="23"/>
      <c r="C742" s="23"/>
      <c r="D742" s="23"/>
      <c r="E742" s="23"/>
      <c r="F742" s="23"/>
      <c r="G742" s="23"/>
      <c r="H742" s="23"/>
      <c r="I742" s="142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>
      <c r="A743" s="23"/>
      <c r="B743" s="23"/>
      <c r="C743" s="23"/>
      <c r="D743" s="23"/>
      <c r="E743" s="23"/>
      <c r="F743" s="23"/>
      <c r="G743" s="23"/>
      <c r="H743" s="23"/>
      <c r="I743" s="142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>
      <c r="A744" s="23"/>
      <c r="B744" s="23"/>
      <c r="C744" s="23"/>
      <c r="D744" s="23"/>
      <c r="E744" s="23"/>
      <c r="F744" s="23"/>
      <c r="G744" s="23"/>
      <c r="H744" s="23"/>
      <c r="I744" s="142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>
      <c r="A745" s="23"/>
      <c r="B745" s="23"/>
      <c r="C745" s="23"/>
      <c r="D745" s="23"/>
      <c r="E745" s="23"/>
      <c r="F745" s="23"/>
      <c r="G745" s="23"/>
      <c r="H745" s="23"/>
      <c r="I745" s="142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>
      <c r="A746" s="23"/>
      <c r="B746" s="23"/>
      <c r="C746" s="23"/>
      <c r="D746" s="23"/>
      <c r="E746" s="23"/>
      <c r="F746" s="23"/>
      <c r="G746" s="23"/>
      <c r="H746" s="23"/>
      <c r="I746" s="142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>
      <c r="A747" s="23"/>
      <c r="B747" s="23"/>
      <c r="C747" s="23"/>
      <c r="D747" s="23"/>
      <c r="E747" s="23"/>
      <c r="F747" s="23"/>
      <c r="G747" s="23"/>
      <c r="H747" s="23"/>
      <c r="I747" s="142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>
      <c r="A748" s="23"/>
      <c r="B748" s="23"/>
      <c r="C748" s="23"/>
      <c r="D748" s="23"/>
      <c r="E748" s="23"/>
      <c r="F748" s="23"/>
      <c r="G748" s="23"/>
      <c r="H748" s="23"/>
      <c r="I748" s="142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>
      <c r="A749" s="23"/>
      <c r="B749" s="23"/>
      <c r="C749" s="23"/>
      <c r="D749" s="23"/>
      <c r="E749" s="23"/>
      <c r="F749" s="23"/>
      <c r="G749" s="23"/>
      <c r="H749" s="23"/>
      <c r="I749" s="142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>
      <c r="A750" s="23"/>
      <c r="B750" s="23"/>
      <c r="C750" s="23"/>
      <c r="D750" s="23"/>
      <c r="E750" s="23"/>
      <c r="F750" s="23"/>
      <c r="G750" s="23"/>
      <c r="H750" s="23"/>
      <c r="I750" s="142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>
      <c r="A751" s="23"/>
      <c r="B751" s="23"/>
      <c r="C751" s="23"/>
      <c r="D751" s="23"/>
      <c r="E751" s="23"/>
      <c r="F751" s="23"/>
      <c r="G751" s="23"/>
      <c r="H751" s="23"/>
      <c r="I751" s="142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>
      <c r="A752" s="23"/>
      <c r="B752" s="23"/>
      <c r="C752" s="23"/>
      <c r="D752" s="23"/>
      <c r="E752" s="23"/>
      <c r="F752" s="23"/>
      <c r="G752" s="23"/>
      <c r="H752" s="23"/>
      <c r="I752" s="142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>
      <c r="A753" s="23"/>
      <c r="B753" s="23"/>
      <c r="C753" s="23"/>
      <c r="D753" s="23"/>
      <c r="E753" s="23"/>
      <c r="F753" s="23"/>
      <c r="G753" s="23"/>
      <c r="H753" s="23"/>
      <c r="I753" s="142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>
      <c r="A754" s="23"/>
      <c r="B754" s="23"/>
      <c r="C754" s="23"/>
      <c r="D754" s="23"/>
      <c r="E754" s="23"/>
      <c r="F754" s="23"/>
      <c r="G754" s="23"/>
      <c r="H754" s="23"/>
      <c r="I754" s="142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>
      <c r="A755" s="23"/>
      <c r="B755" s="23"/>
      <c r="C755" s="23"/>
      <c r="D755" s="23"/>
      <c r="E755" s="23"/>
      <c r="F755" s="23"/>
      <c r="G755" s="23"/>
      <c r="H755" s="23"/>
      <c r="I755" s="142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>
      <c r="A756" s="23"/>
      <c r="B756" s="23"/>
      <c r="C756" s="23"/>
      <c r="D756" s="23"/>
      <c r="E756" s="23"/>
      <c r="F756" s="23"/>
      <c r="G756" s="23"/>
      <c r="H756" s="23"/>
      <c r="I756" s="142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>
      <c r="A757" s="23"/>
      <c r="B757" s="23"/>
      <c r="C757" s="23"/>
      <c r="D757" s="23"/>
      <c r="E757" s="23"/>
      <c r="F757" s="23"/>
      <c r="G757" s="23"/>
      <c r="H757" s="23"/>
      <c r="I757" s="142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>
      <c r="A758" s="23"/>
      <c r="B758" s="23"/>
      <c r="C758" s="23"/>
      <c r="D758" s="23"/>
      <c r="E758" s="23"/>
      <c r="F758" s="23"/>
      <c r="G758" s="23"/>
      <c r="H758" s="23"/>
      <c r="I758" s="142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>
      <c r="A759" s="23"/>
      <c r="B759" s="23"/>
      <c r="C759" s="23"/>
      <c r="D759" s="23"/>
      <c r="E759" s="23"/>
      <c r="F759" s="23"/>
      <c r="G759" s="23"/>
      <c r="H759" s="23"/>
      <c r="I759" s="142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>
      <c r="A760" s="23"/>
      <c r="B760" s="23"/>
      <c r="C760" s="23"/>
      <c r="D760" s="23"/>
      <c r="E760" s="23"/>
      <c r="F760" s="23"/>
      <c r="G760" s="23"/>
      <c r="H760" s="23"/>
      <c r="I760" s="142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>
      <c r="A761" s="23"/>
      <c r="B761" s="23"/>
      <c r="C761" s="23"/>
      <c r="D761" s="23"/>
      <c r="E761" s="23"/>
      <c r="F761" s="23"/>
      <c r="G761" s="23"/>
      <c r="H761" s="23"/>
      <c r="I761" s="142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>
      <c r="A762" s="23"/>
      <c r="B762" s="23"/>
      <c r="C762" s="23"/>
      <c r="D762" s="23"/>
      <c r="E762" s="23"/>
      <c r="F762" s="23"/>
      <c r="G762" s="23"/>
      <c r="H762" s="23"/>
      <c r="I762" s="142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>
      <c r="A763" s="23"/>
      <c r="B763" s="23"/>
      <c r="C763" s="23"/>
      <c r="D763" s="23"/>
      <c r="E763" s="23"/>
      <c r="F763" s="23"/>
      <c r="G763" s="23"/>
      <c r="H763" s="23"/>
      <c r="I763" s="142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>
      <c r="A764" s="23"/>
      <c r="B764" s="23"/>
      <c r="C764" s="23"/>
      <c r="D764" s="23"/>
      <c r="E764" s="23"/>
      <c r="F764" s="23"/>
      <c r="G764" s="23"/>
      <c r="H764" s="23"/>
      <c r="I764" s="142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>
      <c r="A765" s="23"/>
      <c r="B765" s="23"/>
      <c r="C765" s="23"/>
      <c r="D765" s="23"/>
      <c r="E765" s="23"/>
      <c r="F765" s="23"/>
      <c r="G765" s="23"/>
      <c r="H765" s="23"/>
      <c r="I765" s="142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>
      <c r="A766" s="23"/>
      <c r="B766" s="23"/>
      <c r="C766" s="23"/>
      <c r="D766" s="23"/>
      <c r="E766" s="23"/>
      <c r="F766" s="23"/>
      <c r="G766" s="23"/>
      <c r="H766" s="23"/>
      <c r="I766" s="142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>
      <c r="A767" s="23"/>
      <c r="B767" s="23"/>
      <c r="C767" s="23"/>
      <c r="D767" s="23"/>
      <c r="E767" s="23"/>
      <c r="F767" s="23"/>
      <c r="G767" s="23"/>
      <c r="H767" s="23"/>
      <c r="I767" s="142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>
      <c r="A768" s="23"/>
      <c r="B768" s="23"/>
      <c r="C768" s="23"/>
      <c r="D768" s="23"/>
      <c r="E768" s="23"/>
      <c r="F768" s="23"/>
      <c r="G768" s="23"/>
      <c r="H768" s="23"/>
      <c r="I768" s="142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>
      <c r="A769" s="23"/>
      <c r="B769" s="23"/>
      <c r="C769" s="23"/>
      <c r="D769" s="23"/>
      <c r="E769" s="23"/>
      <c r="F769" s="23"/>
      <c r="G769" s="23"/>
      <c r="H769" s="23"/>
      <c r="I769" s="142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>
      <c r="A770" s="23"/>
      <c r="B770" s="23"/>
      <c r="C770" s="23"/>
      <c r="D770" s="23"/>
      <c r="E770" s="23"/>
      <c r="F770" s="23"/>
      <c r="G770" s="23"/>
      <c r="H770" s="23"/>
      <c r="I770" s="142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>
      <c r="A771" s="23"/>
      <c r="B771" s="23"/>
      <c r="C771" s="23"/>
      <c r="D771" s="23"/>
      <c r="E771" s="23"/>
      <c r="F771" s="23"/>
      <c r="G771" s="23"/>
      <c r="H771" s="23"/>
      <c r="I771" s="142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>
      <c r="A772" s="23"/>
      <c r="B772" s="23"/>
      <c r="C772" s="23"/>
      <c r="D772" s="23"/>
      <c r="E772" s="23"/>
      <c r="F772" s="23"/>
      <c r="G772" s="23"/>
      <c r="H772" s="23"/>
      <c r="I772" s="142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>
      <c r="A773" s="23"/>
      <c r="B773" s="23"/>
      <c r="C773" s="23"/>
      <c r="D773" s="23"/>
      <c r="E773" s="23"/>
      <c r="F773" s="23"/>
      <c r="G773" s="23"/>
      <c r="H773" s="23"/>
      <c r="I773" s="142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>
      <c r="A774" s="23"/>
      <c r="B774" s="23"/>
      <c r="C774" s="23"/>
      <c r="D774" s="23"/>
      <c r="E774" s="23"/>
      <c r="F774" s="23"/>
      <c r="G774" s="23"/>
      <c r="H774" s="23"/>
      <c r="I774" s="142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>
      <c r="A775" s="23"/>
      <c r="B775" s="23"/>
      <c r="C775" s="23"/>
      <c r="D775" s="23"/>
      <c r="E775" s="23"/>
      <c r="F775" s="23"/>
      <c r="G775" s="23"/>
      <c r="H775" s="23"/>
      <c r="I775" s="142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>
      <c r="A776" s="23"/>
      <c r="B776" s="23"/>
      <c r="C776" s="23"/>
      <c r="D776" s="23"/>
      <c r="E776" s="23"/>
      <c r="F776" s="23"/>
      <c r="G776" s="23"/>
      <c r="H776" s="23"/>
      <c r="I776" s="142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>
      <c r="A777" s="23"/>
      <c r="B777" s="23"/>
      <c r="C777" s="23"/>
      <c r="D777" s="23"/>
      <c r="E777" s="23"/>
      <c r="F777" s="23"/>
      <c r="G777" s="23"/>
      <c r="H777" s="23"/>
      <c r="I777" s="142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>
      <c r="A778" s="23"/>
      <c r="B778" s="23"/>
      <c r="C778" s="23"/>
      <c r="D778" s="23"/>
      <c r="E778" s="23"/>
      <c r="F778" s="23"/>
      <c r="G778" s="23"/>
      <c r="H778" s="23"/>
      <c r="I778" s="142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>
      <c r="A779" s="23"/>
      <c r="B779" s="23"/>
      <c r="C779" s="23"/>
      <c r="D779" s="23"/>
      <c r="E779" s="23"/>
      <c r="F779" s="23"/>
      <c r="G779" s="23"/>
      <c r="H779" s="23"/>
      <c r="I779" s="142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>
      <c r="A780" s="23"/>
      <c r="B780" s="23"/>
      <c r="C780" s="23"/>
      <c r="D780" s="23"/>
      <c r="E780" s="23"/>
      <c r="F780" s="23"/>
      <c r="G780" s="23"/>
      <c r="H780" s="23"/>
      <c r="I780" s="142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>
      <c r="A781" s="23"/>
      <c r="B781" s="23"/>
      <c r="C781" s="23"/>
      <c r="D781" s="23"/>
      <c r="E781" s="23"/>
      <c r="F781" s="23"/>
      <c r="G781" s="23"/>
      <c r="H781" s="23"/>
      <c r="I781" s="142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>
      <c r="A782" s="23"/>
      <c r="B782" s="23"/>
      <c r="C782" s="23"/>
      <c r="D782" s="23"/>
      <c r="E782" s="23"/>
      <c r="F782" s="23"/>
      <c r="G782" s="23"/>
      <c r="H782" s="23"/>
      <c r="I782" s="142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>
      <c r="A783" s="23"/>
      <c r="B783" s="23"/>
      <c r="C783" s="23"/>
      <c r="D783" s="23"/>
      <c r="E783" s="23"/>
      <c r="F783" s="23"/>
      <c r="G783" s="23"/>
      <c r="H783" s="23"/>
      <c r="I783" s="142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>
      <c r="A784" s="23"/>
      <c r="B784" s="23"/>
      <c r="C784" s="23"/>
      <c r="D784" s="23"/>
      <c r="E784" s="23"/>
      <c r="F784" s="23"/>
      <c r="G784" s="23"/>
      <c r="H784" s="23"/>
      <c r="I784" s="142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>
      <c r="A785" s="23"/>
      <c r="B785" s="23"/>
      <c r="C785" s="23"/>
      <c r="D785" s="23"/>
      <c r="E785" s="23"/>
      <c r="F785" s="23"/>
      <c r="G785" s="23"/>
      <c r="H785" s="23"/>
      <c r="I785" s="142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>
      <c r="A786" s="23"/>
      <c r="B786" s="23"/>
      <c r="C786" s="23"/>
      <c r="D786" s="23"/>
      <c r="E786" s="23"/>
      <c r="F786" s="23"/>
      <c r="G786" s="23"/>
      <c r="H786" s="23"/>
      <c r="I786" s="142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>
      <c r="A787" s="23"/>
      <c r="B787" s="23"/>
      <c r="C787" s="23"/>
      <c r="D787" s="23"/>
      <c r="E787" s="23"/>
      <c r="F787" s="23"/>
      <c r="G787" s="23"/>
      <c r="H787" s="23"/>
      <c r="I787" s="142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>
      <c r="A788" s="23"/>
      <c r="B788" s="23"/>
      <c r="C788" s="23"/>
      <c r="D788" s="23"/>
      <c r="E788" s="23"/>
      <c r="F788" s="23"/>
      <c r="G788" s="23"/>
      <c r="H788" s="23"/>
      <c r="I788" s="142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>
      <c r="A789" s="23"/>
      <c r="B789" s="23"/>
      <c r="C789" s="23"/>
      <c r="D789" s="23"/>
      <c r="E789" s="23"/>
      <c r="F789" s="23"/>
      <c r="G789" s="23"/>
      <c r="H789" s="23"/>
      <c r="I789" s="142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>
      <c r="A790" s="23"/>
      <c r="B790" s="23"/>
      <c r="C790" s="23"/>
      <c r="D790" s="23"/>
      <c r="E790" s="23"/>
      <c r="F790" s="23"/>
      <c r="G790" s="23"/>
      <c r="H790" s="23"/>
      <c r="I790" s="142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>
      <c r="A791" s="23"/>
      <c r="B791" s="23"/>
      <c r="C791" s="23"/>
      <c r="D791" s="23"/>
      <c r="E791" s="23"/>
      <c r="F791" s="23"/>
      <c r="G791" s="23"/>
      <c r="H791" s="23"/>
      <c r="I791" s="142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>
      <c r="A792" s="23"/>
      <c r="B792" s="23"/>
      <c r="C792" s="23"/>
      <c r="D792" s="23"/>
      <c r="E792" s="23"/>
      <c r="F792" s="23"/>
      <c r="G792" s="23"/>
      <c r="H792" s="23"/>
      <c r="I792" s="142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>
      <c r="A793" s="23"/>
      <c r="B793" s="23"/>
      <c r="C793" s="23"/>
      <c r="D793" s="23"/>
      <c r="E793" s="23"/>
      <c r="F793" s="23"/>
      <c r="G793" s="23"/>
      <c r="H793" s="23"/>
      <c r="I793" s="142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>
      <c r="A794" s="23"/>
      <c r="B794" s="23"/>
      <c r="C794" s="23"/>
      <c r="D794" s="23"/>
      <c r="E794" s="23"/>
      <c r="F794" s="23"/>
      <c r="G794" s="23"/>
      <c r="H794" s="23"/>
      <c r="I794" s="142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>
      <c r="A795" s="23"/>
      <c r="B795" s="23"/>
      <c r="C795" s="23"/>
      <c r="D795" s="23"/>
      <c r="E795" s="23"/>
      <c r="F795" s="23"/>
      <c r="G795" s="23"/>
      <c r="H795" s="23"/>
      <c r="I795" s="142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>
      <c r="A796" s="23"/>
      <c r="B796" s="23"/>
      <c r="C796" s="23"/>
      <c r="D796" s="23"/>
      <c r="E796" s="23"/>
      <c r="F796" s="23"/>
      <c r="G796" s="23"/>
      <c r="H796" s="23"/>
      <c r="I796" s="142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>
      <c r="A797" s="23"/>
      <c r="B797" s="23"/>
      <c r="C797" s="23"/>
      <c r="D797" s="23"/>
      <c r="E797" s="23"/>
      <c r="F797" s="23"/>
      <c r="G797" s="23"/>
      <c r="H797" s="23"/>
      <c r="I797" s="142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>
      <c r="A798" s="23"/>
      <c r="B798" s="23"/>
      <c r="C798" s="23"/>
      <c r="D798" s="23"/>
      <c r="E798" s="23"/>
      <c r="F798" s="23"/>
      <c r="G798" s="23"/>
      <c r="H798" s="23"/>
      <c r="I798" s="142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>
      <c r="A799" s="23"/>
      <c r="B799" s="23"/>
      <c r="C799" s="23"/>
      <c r="D799" s="23"/>
      <c r="E799" s="23"/>
      <c r="F799" s="23"/>
      <c r="G799" s="23"/>
      <c r="H799" s="23"/>
      <c r="I799" s="142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>
      <c r="A800" s="23"/>
      <c r="B800" s="23"/>
      <c r="C800" s="23"/>
      <c r="D800" s="23"/>
      <c r="E800" s="23"/>
      <c r="F800" s="23"/>
      <c r="G800" s="23"/>
      <c r="H800" s="23"/>
      <c r="I800" s="142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>
      <c r="A801" s="23"/>
      <c r="B801" s="23"/>
      <c r="C801" s="23"/>
      <c r="D801" s="23"/>
      <c r="E801" s="23"/>
      <c r="F801" s="23"/>
      <c r="G801" s="23"/>
      <c r="H801" s="23"/>
      <c r="I801" s="142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>
      <c r="A802" s="23"/>
      <c r="B802" s="23"/>
      <c r="C802" s="23"/>
      <c r="D802" s="23"/>
      <c r="E802" s="23"/>
      <c r="F802" s="23"/>
      <c r="G802" s="23"/>
      <c r="H802" s="23"/>
      <c r="I802" s="142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>
      <c r="A803" s="23"/>
      <c r="B803" s="23"/>
      <c r="C803" s="23"/>
      <c r="D803" s="23"/>
      <c r="E803" s="23"/>
      <c r="F803" s="23"/>
      <c r="G803" s="23"/>
      <c r="H803" s="23"/>
      <c r="I803" s="142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>
      <c r="A804" s="23"/>
      <c r="B804" s="23"/>
      <c r="C804" s="23"/>
      <c r="D804" s="23"/>
      <c r="E804" s="23"/>
      <c r="F804" s="23"/>
      <c r="G804" s="23"/>
      <c r="H804" s="23"/>
      <c r="I804" s="142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>
      <c r="A805" s="23"/>
      <c r="B805" s="23"/>
      <c r="C805" s="23"/>
      <c r="D805" s="23"/>
      <c r="E805" s="23"/>
      <c r="F805" s="23"/>
      <c r="G805" s="23"/>
      <c r="H805" s="23"/>
      <c r="I805" s="142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>
      <c r="A806" s="23"/>
      <c r="B806" s="23"/>
      <c r="C806" s="23"/>
      <c r="D806" s="23"/>
      <c r="E806" s="23"/>
      <c r="F806" s="23"/>
      <c r="G806" s="23"/>
      <c r="H806" s="23"/>
      <c r="I806" s="142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>
      <c r="A807" s="23"/>
      <c r="B807" s="23"/>
      <c r="C807" s="23"/>
      <c r="D807" s="23"/>
      <c r="E807" s="23"/>
      <c r="F807" s="23"/>
      <c r="G807" s="23"/>
      <c r="H807" s="23"/>
      <c r="I807" s="142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>
      <c r="A808" s="23"/>
      <c r="B808" s="23"/>
      <c r="C808" s="23"/>
      <c r="D808" s="23"/>
      <c r="E808" s="23"/>
      <c r="F808" s="23"/>
      <c r="G808" s="23"/>
      <c r="H808" s="23"/>
      <c r="I808" s="142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>
      <c r="A809" s="23"/>
      <c r="B809" s="23"/>
      <c r="C809" s="23"/>
      <c r="D809" s="23"/>
      <c r="E809" s="23"/>
      <c r="F809" s="23"/>
      <c r="G809" s="23"/>
      <c r="H809" s="23"/>
      <c r="I809" s="142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>
      <c r="A810" s="23"/>
      <c r="B810" s="23"/>
      <c r="C810" s="23"/>
      <c r="D810" s="23"/>
      <c r="E810" s="23"/>
      <c r="F810" s="23"/>
      <c r="G810" s="23"/>
      <c r="H810" s="23"/>
      <c r="I810" s="142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>
      <c r="A811" s="23"/>
      <c r="B811" s="23"/>
      <c r="C811" s="23"/>
      <c r="D811" s="23"/>
      <c r="E811" s="23"/>
      <c r="F811" s="23"/>
      <c r="G811" s="23"/>
      <c r="H811" s="23"/>
      <c r="I811" s="142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>
      <c r="A812" s="23"/>
      <c r="B812" s="23"/>
      <c r="C812" s="23"/>
      <c r="D812" s="23"/>
      <c r="E812" s="23"/>
      <c r="F812" s="23"/>
      <c r="G812" s="23"/>
      <c r="H812" s="23"/>
      <c r="I812" s="142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>
      <c r="A813" s="23"/>
      <c r="B813" s="23"/>
      <c r="C813" s="23"/>
      <c r="D813" s="23"/>
      <c r="E813" s="23"/>
      <c r="F813" s="23"/>
      <c r="G813" s="23"/>
      <c r="H813" s="23"/>
      <c r="I813" s="142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>
      <c r="A814" s="23"/>
      <c r="B814" s="23"/>
      <c r="C814" s="23"/>
      <c r="D814" s="23"/>
      <c r="E814" s="23"/>
      <c r="F814" s="23"/>
      <c r="G814" s="23"/>
      <c r="H814" s="23"/>
      <c r="I814" s="142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>
      <c r="A815" s="23"/>
      <c r="B815" s="23"/>
      <c r="C815" s="23"/>
      <c r="D815" s="23"/>
      <c r="E815" s="23"/>
      <c r="F815" s="23"/>
      <c r="G815" s="23"/>
      <c r="H815" s="23"/>
      <c r="I815" s="142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>
      <c r="A816" s="23"/>
      <c r="B816" s="23"/>
      <c r="C816" s="23"/>
      <c r="D816" s="23"/>
      <c r="E816" s="23"/>
      <c r="F816" s="23"/>
      <c r="G816" s="23"/>
      <c r="H816" s="23"/>
      <c r="I816" s="142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>
      <c r="A817" s="23"/>
      <c r="B817" s="23"/>
      <c r="C817" s="23"/>
      <c r="D817" s="23"/>
      <c r="E817" s="23"/>
      <c r="F817" s="23"/>
      <c r="G817" s="23"/>
      <c r="H817" s="23"/>
      <c r="I817" s="142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>
      <c r="A818" s="23"/>
      <c r="B818" s="23"/>
      <c r="C818" s="23"/>
      <c r="D818" s="23"/>
      <c r="E818" s="23"/>
      <c r="F818" s="23"/>
      <c r="G818" s="23"/>
      <c r="H818" s="23"/>
      <c r="I818" s="142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>
      <c r="A819" s="23"/>
      <c r="B819" s="23"/>
      <c r="C819" s="23"/>
      <c r="D819" s="23"/>
      <c r="E819" s="23"/>
      <c r="F819" s="23"/>
      <c r="G819" s="23"/>
      <c r="H819" s="23"/>
      <c r="I819" s="142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>
      <c r="A820" s="23"/>
      <c r="B820" s="23"/>
      <c r="C820" s="23"/>
      <c r="D820" s="23"/>
      <c r="E820" s="23"/>
      <c r="F820" s="23"/>
      <c r="G820" s="23"/>
      <c r="H820" s="23"/>
      <c r="I820" s="142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>
      <c r="A821" s="23"/>
      <c r="B821" s="23"/>
      <c r="C821" s="23"/>
      <c r="D821" s="23"/>
      <c r="E821" s="23"/>
      <c r="F821" s="23"/>
      <c r="G821" s="23"/>
      <c r="H821" s="23"/>
      <c r="I821" s="142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>
      <c r="A822" s="23"/>
      <c r="B822" s="23"/>
      <c r="C822" s="23"/>
      <c r="D822" s="23"/>
      <c r="E822" s="23"/>
      <c r="F822" s="23"/>
      <c r="G822" s="23"/>
      <c r="H822" s="23"/>
      <c r="I822" s="142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>
      <c r="A823" s="23"/>
      <c r="B823" s="23"/>
      <c r="C823" s="23"/>
      <c r="D823" s="23"/>
      <c r="E823" s="23"/>
      <c r="F823" s="23"/>
      <c r="G823" s="23"/>
      <c r="H823" s="23"/>
      <c r="I823" s="142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>
      <c r="A824" s="23"/>
      <c r="B824" s="23"/>
      <c r="C824" s="23"/>
      <c r="D824" s="23"/>
      <c r="E824" s="23"/>
      <c r="F824" s="23"/>
      <c r="G824" s="23"/>
      <c r="H824" s="23"/>
      <c r="I824" s="142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>
      <c r="A825" s="23"/>
      <c r="B825" s="23"/>
      <c r="C825" s="23"/>
      <c r="D825" s="23"/>
      <c r="E825" s="23"/>
      <c r="F825" s="23"/>
      <c r="G825" s="23"/>
      <c r="H825" s="23"/>
      <c r="I825" s="142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>
      <c r="A826" s="23"/>
      <c r="B826" s="23"/>
      <c r="C826" s="23"/>
      <c r="D826" s="23"/>
      <c r="E826" s="23"/>
      <c r="F826" s="23"/>
      <c r="G826" s="23"/>
      <c r="H826" s="23"/>
      <c r="I826" s="142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>
      <c r="A827" s="23"/>
      <c r="B827" s="23"/>
      <c r="C827" s="23"/>
      <c r="D827" s="23"/>
      <c r="E827" s="23"/>
      <c r="F827" s="23"/>
      <c r="G827" s="23"/>
      <c r="H827" s="23"/>
      <c r="I827" s="142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>
      <c r="A828" s="23"/>
      <c r="B828" s="23"/>
      <c r="C828" s="23"/>
      <c r="D828" s="23"/>
      <c r="E828" s="23"/>
      <c r="F828" s="23"/>
      <c r="G828" s="23"/>
      <c r="H828" s="23"/>
      <c r="I828" s="142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>
      <c r="A829" s="23"/>
      <c r="B829" s="23"/>
      <c r="C829" s="23"/>
      <c r="D829" s="23"/>
      <c r="E829" s="23"/>
      <c r="F829" s="23"/>
      <c r="G829" s="23"/>
      <c r="H829" s="23"/>
      <c r="I829" s="142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>
      <c r="A830" s="23"/>
      <c r="B830" s="23"/>
      <c r="C830" s="23"/>
      <c r="D830" s="23"/>
      <c r="E830" s="23"/>
      <c r="F830" s="23"/>
      <c r="G830" s="23"/>
      <c r="H830" s="23"/>
      <c r="I830" s="142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>
      <c r="A831" s="23"/>
      <c r="B831" s="23"/>
      <c r="C831" s="23"/>
      <c r="D831" s="23"/>
      <c r="E831" s="23"/>
      <c r="F831" s="23"/>
      <c r="G831" s="23"/>
      <c r="H831" s="23"/>
      <c r="I831" s="142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>
      <c r="A832" s="23"/>
      <c r="B832" s="23"/>
      <c r="C832" s="23"/>
      <c r="D832" s="23"/>
      <c r="E832" s="23"/>
      <c r="F832" s="23"/>
      <c r="G832" s="23"/>
      <c r="H832" s="23"/>
      <c r="I832" s="142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>
      <c r="A833" s="23"/>
      <c r="B833" s="23"/>
      <c r="C833" s="23"/>
      <c r="D833" s="23"/>
      <c r="E833" s="23"/>
      <c r="F833" s="23"/>
      <c r="G833" s="23"/>
      <c r="H833" s="23"/>
      <c r="I833" s="142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>
      <c r="A834" s="23"/>
      <c r="B834" s="23"/>
      <c r="C834" s="23"/>
      <c r="D834" s="23"/>
      <c r="E834" s="23"/>
      <c r="F834" s="23"/>
      <c r="G834" s="23"/>
      <c r="H834" s="23"/>
      <c r="I834" s="142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>
      <c r="A835" s="23"/>
      <c r="B835" s="23"/>
      <c r="C835" s="23"/>
      <c r="D835" s="23"/>
      <c r="E835" s="23"/>
      <c r="F835" s="23"/>
      <c r="G835" s="23"/>
      <c r="H835" s="23"/>
      <c r="I835" s="142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>
      <c r="A836" s="23"/>
      <c r="B836" s="23"/>
      <c r="C836" s="23"/>
      <c r="D836" s="23"/>
      <c r="E836" s="23"/>
      <c r="F836" s="23"/>
      <c r="G836" s="23"/>
      <c r="H836" s="23"/>
      <c r="I836" s="142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>
      <c r="A837" s="23"/>
      <c r="B837" s="23"/>
      <c r="C837" s="23"/>
      <c r="D837" s="23"/>
      <c r="E837" s="23"/>
      <c r="F837" s="23"/>
      <c r="G837" s="23"/>
      <c r="H837" s="23"/>
      <c r="I837" s="142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>
      <c r="A838" s="23"/>
      <c r="B838" s="23"/>
      <c r="C838" s="23"/>
      <c r="D838" s="23"/>
      <c r="E838" s="23"/>
      <c r="F838" s="23"/>
      <c r="G838" s="23"/>
      <c r="H838" s="23"/>
      <c r="I838" s="142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>
      <c r="A839" s="23"/>
      <c r="B839" s="23"/>
      <c r="C839" s="23"/>
      <c r="D839" s="23"/>
      <c r="E839" s="23"/>
      <c r="F839" s="23"/>
      <c r="G839" s="23"/>
      <c r="H839" s="23"/>
      <c r="I839" s="142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>
      <c r="A840" s="23"/>
      <c r="B840" s="23"/>
      <c r="C840" s="23"/>
      <c r="D840" s="23"/>
      <c r="E840" s="23"/>
      <c r="F840" s="23"/>
      <c r="G840" s="23"/>
      <c r="H840" s="23"/>
      <c r="I840" s="142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>
      <c r="A841" s="23"/>
      <c r="B841" s="23"/>
      <c r="C841" s="23"/>
      <c r="D841" s="23"/>
      <c r="E841" s="23"/>
      <c r="F841" s="23"/>
      <c r="G841" s="23"/>
      <c r="H841" s="23"/>
      <c r="I841" s="142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>
      <c r="A842" s="23"/>
      <c r="B842" s="23"/>
      <c r="C842" s="23"/>
      <c r="D842" s="23"/>
      <c r="E842" s="23"/>
      <c r="F842" s="23"/>
      <c r="G842" s="23"/>
      <c r="H842" s="23"/>
      <c r="I842" s="142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>
      <c r="A843" s="23"/>
      <c r="B843" s="23"/>
      <c r="C843" s="23"/>
      <c r="D843" s="23"/>
      <c r="E843" s="23"/>
      <c r="F843" s="23"/>
      <c r="G843" s="23"/>
      <c r="H843" s="23"/>
      <c r="I843" s="142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>
      <c r="A844" s="23"/>
      <c r="B844" s="23"/>
      <c r="C844" s="23"/>
      <c r="D844" s="23"/>
      <c r="E844" s="23"/>
      <c r="F844" s="23"/>
      <c r="G844" s="23"/>
      <c r="H844" s="23"/>
      <c r="I844" s="142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>
      <c r="A845" s="23"/>
      <c r="B845" s="23"/>
      <c r="C845" s="23"/>
      <c r="D845" s="23"/>
      <c r="E845" s="23"/>
      <c r="F845" s="23"/>
      <c r="G845" s="23"/>
      <c r="H845" s="23"/>
      <c r="I845" s="142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>
      <c r="A846" s="23"/>
      <c r="B846" s="23"/>
      <c r="C846" s="23"/>
      <c r="D846" s="23"/>
      <c r="E846" s="23"/>
      <c r="F846" s="23"/>
      <c r="G846" s="23"/>
      <c r="H846" s="23"/>
      <c r="I846" s="142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>
      <c r="A847" s="23"/>
      <c r="B847" s="23"/>
      <c r="C847" s="23"/>
      <c r="D847" s="23"/>
      <c r="E847" s="23"/>
      <c r="F847" s="23"/>
      <c r="G847" s="23"/>
      <c r="H847" s="23"/>
      <c r="I847" s="142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>
      <c r="A848" s="23"/>
      <c r="B848" s="23"/>
      <c r="C848" s="23"/>
      <c r="D848" s="23"/>
      <c r="E848" s="23"/>
      <c r="F848" s="23"/>
      <c r="G848" s="23"/>
      <c r="H848" s="23"/>
      <c r="I848" s="142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>
      <c r="A849" s="23"/>
      <c r="B849" s="23"/>
      <c r="C849" s="23"/>
      <c r="D849" s="23"/>
      <c r="E849" s="23"/>
      <c r="F849" s="23"/>
      <c r="G849" s="23"/>
      <c r="H849" s="23"/>
      <c r="I849" s="142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>
      <c r="A850" s="23"/>
      <c r="B850" s="23"/>
      <c r="C850" s="23"/>
      <c r="D850" s="23"/>
      <c r="E850" s="23"/>
      <c r="F850" s="23"/>
      <c r="G850" s="23"/>
      <c r="H850" s="23"/>
      <c r="I850" s="142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>
      <c r="A851" s="23"/>
      <c r="B851" s="23"/>
      <c r="C851" s="23"/>
      <c r="D851" s="23"/>
      <c r="E851" s="23"/>
      <c r="F851" s="23"/>
      <c r="G851" s="23"/>
      <c r="H851" s="23"/>
      <c r="I851" s="142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>
      <c r="A852" s="23"/>
      <c r="B852" s="23"/>
      <c r="C852" s="23"/>
      <c r="D852" s="23"/>
      <c r="E852" s="23"/>
      <c r="F852" s="23"/>
      <c r="G852" s="23"/>
      <c r="H852" s="23"/>
      <c r="I852" s="142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>
      <c r="A853" s="23"/>
      <c r="B853" s="23"/>
      <c r="C853" s="23"/>
      <c r="D853" s="23"/>
      <c r="E853" s="23"/>
      <c r="F853" s="23"/>
      <c r="G853" s="23"/>
      <c r="H853" s="23"/>
      <c r="I853" s="142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>
      <c r="A854" s="23"/>
      <c r="B854" s="23"/>
      <c r="C854" s="23"/>
      <c r="D854" s="23"/>
      <c r="E854" s="23"/>
      <c r="F854" s="23"/>
      <c r="G854" s="23"/>
      <c r="H854" s="23"/>
      <c r="I854" s="142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>
      <c r="A855" s="23"/>
      <c r="B855" s="23"/>
      <c r="C855" s="23"/>
      <c r="D855" s="23"/>
      <c r="E855" s="23"/>
      <c r="F855" s="23"/>
      <c r="G855" s="23"/>
      <c r="H855" s="23"/>
      <c r="I855" s="142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>
      <c r="A856" s="23"/>
      <c r="B856" s="23"/>
      <c r="C856" s="23"/>
      <c r="D856" s="23"/>
      <c r="E856" s="23"/>
      <c r="F856" s="23"/>
      <c r="G856" s="23"/>
      <c r="H856" s="23"/>
      <c r="I856" s="142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>
      <c r="A857" s="23"/>
      <c r="B857" s="23"/>
      <c r="C857" s="23"/>
      <c r="D857" s="23"/>
      <c r="E857" s="23"/>
      <c r="F857" s="23"/>
      <c r="G857" s="23"/>
      <c r="H857" s="23"/>
      <c r="I857" s="142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>
      <c r="A858" s="23"/>
      <c r="B858" s="23"/>
      <c r="C858" s="23"/>
      <c r="D858" s="23"/>
      <c r="E858" s="23"/>
      <c r="F858" s="23"/>
      <c r="G858" s="23"/>
      <c r="H858" s="23"/>
      <c r="I858" s="142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>
      <c r="A859" s="23"/>
      <c r="B859" s="23"/>
      <c r="C859" s="23"/>
      <c r="D859" s="23"/>
      <c r="E859" s="23"/>
      <c r="F859" s="23"/>
      <c r="G859" s="23"/>
      <c r="H859" s="23"/>
      <c r="I859" s="142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>
      <c r="A860" s="23"/>
      <c r="B860" s="23"/>
      <c r="C860" s="23"/>
      <c r="D860" s="23"/>
      <c r="E860" s="23"/>
      <c r="F860" s="23"/>
      <c r="G860" s="23"/>
      <c r="H860" s="23"/>
      <c r="I860" s="142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>
      <c r="A861" s="23"/>
      <c r="B861" s="23"/>
      <c r="C861" s="23"/>
      <c r="D861" s="23"/>
      <c r="E861" s="23"/>
      <c r="F861" s="23"/>
      <c r="G861" s="23"/>
      <c r="H861" s="23"/>
      <c r="I861" s="142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>
      <c r="A862" s="23"/>
      <c r="B862" s="23"/>
      <c r="C862" s="23"/>
      <c r="D862" s="23"/>
      <c r="E862" s="23"/>
      <c r="F862" s="23"/>
      <c r="G862" s="23"/>
      <c r="H862" s="23"/>
      <c r="I862" s="142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>
      <c r="A863" s="23"/>
      <c r="B863" s="23"/>
      <c r="C863" s="23"/>
      <c r="D863" s="23"/>
      <c r="E863" s="23"/>
      <c r="F863" s="23"/>
      <c r="G863" s="23"/>
      <c r="H863" s="23"/>
      <c r="I863" s="142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>
      <c r="A864" s="23"/>
      <c r="B864" s="23"/>
      <c r="C864" s="23"/>
      <c r="D864" s="23"/>
      <c r="E864" s="23"/>
      <c r="F864" s="23"/>
      <c r="G864" s="23"/>
      <c r="H864" s="23"/>
      <c r="I864" s="142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>
      <c r="A865" s="23"/>
      <c r="B865" s="23"/>
      <c r="C865" s="23"/>
      <c r="D865" s="23"/>
      <c r="E865" s="23"/>
      <c r="F865" s="23"/>
      <c r="G865" s="23"/>
      <c r="H865" s="23"/>
      <c r="I865" s="142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>
      <c r="A866" s="23"/>
      <c r="B866" s="23"/>
      <c r="C866" s="23"/>
      <c r="D866" s="23"/>
      <c r="E866" s="23"/>
      <c r="F866" s="23"/>
      <c r="G866" s="23"/>
      <c r="H866" s="23"/>
      <c r="I866" s="142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>
      <c r="A867" s="23"/>
      <c r="B867" s="23"/>
      <c r="C867" s="23"/>
      <c r="D867" s="23"/>
      <c r="E867" s="23"/>
      <c r="F867" s="23"/>
      <c r="G867" s="23"/>
      <c r="H867" s="23"/>
      <c r="I867" s="142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>
      <c r="A868" s="23"/>
      <c r="B868" s="23"/>
      <c r="C868" s="23"/>
      <c r="D868" s="23"/>
      <c r="E868" s="23"/>
      <c r="F868" s="23"/>
      <c r="G868" s="23"/>
      <c r="H868" s="23"/>
      <c r="I868" s="142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>
      <c r="A869" s="23"/>
      <c r="B869" s="23"/>
      <c r="C869" s="23"/>
      <c r="D869" s="23"/>
      <c r="E869" s="23"/>
      <c r="F869" s="23"/>
      <c r="G869" s="23"/>
      <c r="H869" s="23"/>
      <c r="I869" s="142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>
      <c r="A870" s="23"/>
      <c r="B870" s="23"/>
      <c r="C870" s="23"/>
      <c r="D870" s="23"/>
      <c r="E870" s="23"/>
      <c r="F870" s="23"/>
      <c r="G870" s="23"/>
      <c r="H870" s="23"/>
      <c r="I870" s="142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>
      <c r="A871" s="23"/>
      <c r="B871" s="23"/>
      <c r="C871" s="23"/>
      <c r="D871" s="23"/>
      <c r="E871" s="23"/>
      <c r="F871" s="23"/>
      <c r="G871" s="23"/>
      <c r="H871" s="23"/>
      <c r="I871" s="142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>
      <c r="A872" s="23"/>
      <c r="B872" s="23"/>
      <c r="C872" s="23"/>
      <c r="D872" s="23"/>
      <c r="E872" s="23"/>
      <c r="F872" s="23"/>
      <c r="G872" s="23"/>
      <c r="H872" s="23"/>
      <c r="I872" s="142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>
      <c r="A873" s="23"/>
      <c r="B873" s="23"/>
      <c r="C873" s="23"/>
      <c r="D873" s="23"/>
      <c r="E873" s="23"/>
      <c r="F873" s="23"/>
      <c r="G873" s="23"/>
      <c r="H873" s="23"/>
      <c r="I873" s="142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>
      <c r="A874" s="23"/>
      <c r="B874" s="23"/>
      <c r="C874" s="23"/>
      <c r="D874" s="23"/>
      <c r="E874" s="23"/>
      <c r="F874" s="23"/>
      <c r="G874" s="23"/>
      <c r="H874" s="23"/>
      <c r="I874" s="142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>
      <c r="A875" s="23"/>
      <c r="B875" s="23"/>
      <c r="C875" s="23"/>
      <c r="D875" s="23"/>
      <c r="E875" s="23"/>
      <c r="F875" s="23"/>
      <c r="G875" s="23"/>
      <c r="H875" s="23"/>
      <c r="I875" s="142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>
      <c r="A876" s="23"/>
      <c r="B876" s="23"/>
      <c r="C876" s="23"/>
      <c r="D876" s="23"/>
      <c r="E876" s="23"/>
      <c r="F876" s="23"/>
      <c r="G876" s="23"/>
      <c r="H876" s="23"/>
      <c r="I876" s="142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>
      <c r="A877" s="23"/>
      <c r="B877" s="23"/>
      <c r="C877" s="23"/>
      <c r="D877" s="23"/>
      <c r="E877" s="23"/>
      <c r="F877" s="23"/>
      <c r="G877" s="23"/>
      <c r="H877" s="23"/>
      <c r="I877" s="142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>
      <c r="A878" s="23"/>
      <c r="B878" s="23"/>
      <c r="C878" s="23"/>
      <c r="D878" s="23"/>
      <c r="E878" s="23"/>
      <c r="F878" s="23"/>
      <c r="G878" s="23"/>
      <c r="H878" s="23"/>
      <c r="I878" s="142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>
      <c r="A879" s="23"/>
      <c r="B879" s="23"/>
      <c r="C879" s="23"/>
      <c r="D879" s="23"/>
      <c r="E879" s="23"/>
      <c r="F879" s="23"/>
      <c r="G879" s="23"/>
      <c r="H879" s="23"/>
      <c r="I879" s="142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>
      <c r="A880" s="23"/>
      <c r="B880" s="23"/>
      <c r="C880" s="23"/>
      <c r="D880" s="23"/>
      <c r="E880" s="23"/>
      <c r="F880" s="23"/>
      <c r="G880" s="23"/>
      <c r="H880" s="23"/>
      <c r="I880" s="142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>
      <c r="A881" s="23"/>
      <c r="B881" s="23"/>
      <c r="C881" s="23"/>
      <c r="D881" s="23"/>
      <c r="E881" s="23"/>
      <c r="F881" s="23"/>
      <c r="G881" s="23"/>
      <c r="H881" s="23"/>
      <c r="I881" s="142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>
      <c r="A882" s="23"/>
      <c r="B882" s="23"/>
      <c r="C882" s="23"/>
      <c r="D882" s="23"/>
      <c r="E882" s="23"/>
      <c r="F882" s="23"/>
      <c r="G882" s="23"/>
      <c r="H882" s="23"/>
      <c r="I882" s="142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>
      <c r="A883" s="23"/>
      <c r="B883" s="23"/>
      <c r="C883" s="23"/>
      <c r="D883" s="23"/>
      <c r="E883" s="23"/>
      <c r="F883" s="23"/>
      <c r="G883" s="23"/>
      <c r="H883" s="23"/>
      <c r="I883" s="142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>
      <c r="A884" s="23"/>
      <c r="B884" s="23"/>
      <c r="C884" s="23"/>
      <c r="D884" s="23"/>
      <c r="E884" s="23"/>
      <c r="F884" s="23"/>
      <c r="G884" s="23"/>
      <c r="H884" s="23"/>
      <c r="I884" s="142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>
      <c r="A885" s="23"/>
      <c r="B885" s="23"/>
      <c r="C885" s="23"/>
      <c r="D885" s="23"/>
      <c r="E885" s="23"/>
      <c r="F885" s="23"/>
      <c r="G885" s="23"/>
      <c r="H885" s="23"/>
      <c r="I885" s="142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>
      <c r="A886" s="23"/>
      <c r="B886" s="23"/>
      <c r="C886" s="23"/>
      <c r="D886" s="23"/>
      <c r="E886" s="23"/>
      <c r="F886" s="23"/>
      <c r="G886" s="23"/>
      <c r="H886" s="23"/>
      <c r="I886" s="142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>
      <c r="A887" s="23"/>
      <c r="B887" s="23"/>
      <c r="C887" s="23"/>
      <c r="D887" s="23"/>
      <c r="E887" s="23"/>
      <c r="F887" s="23"/>
      <c r="G887" s="23"/>
      <c r="H887" s="23"/>
      <c r="I887" s="142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>
      <c r="A888" s="23"/>
      <c r="B888" s="23"/>
      <c r="C888" s="23"/>
      <c r="D888" s="23"/>
      <c r="E888" s="23"/>
      <c r="F888" s="23"/>
      <c r="G888" s="23"/>
      <c r="H888" s="23"/>
      <c r="I888" s="142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>
      <c r="A889" s="23"/>
      <c r="B889" s="23"/>
      <c r="C889" s="23"/>
      <c r="D889" s="23"/>
      <c r="E889" s="23"/>
      <c r="F889" s="23"/>
      <c r="G889" s="23"/>
      <c r="H889" s="23"/>
      <c r="I889" s="142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>
      <c r="A890" s="23"/>
      <c r="B890" s="23"/>
      <c r="C890" s="23"/>
      <c r="D890" s="23"/>
      <c r="E890" s="23"/>
      <c r="F890" s="23"/>
      <c r="G890" s="23"/>
      <c r="H890" s="23"/>
      <c r="I890" s="142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>
      <c r="A891" s="23"/>
      <c r="B891" s="23"/>
      <c r="C891" s="23"/>
      <c r="D891" s="23"/>
      <c r="E891" s="23"/>
      <c r="F891" s="23"/>
      <c r="G891" s="23"/>
      <c r="H891" s="23"/>
      <c r="I891" s="142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>
      <c r="A892" s="23"/>
      <c r="B892" s="23"/>
      <c r="C892" s="23"/>
      <c r="D892" s="23"/>
      <c r="E892" s="23"/>
      <c r="F892" s="23"/>
      <c r="G892" s="23"/>
      <c r="H892" s="23"/>
      <c r="I892" s="142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>
      <c r="A893" s="23"/>
      <c r="B893" s="23"/>
      <c r="C893" s="23"/>
      <c r="D893" s="23"/>
      <c r="E893" s="23"/>
      <c r="F893" s="23"/>
      <c r="G893" s="23"/>
      <c r="H893" s="23"/>
      <c r="I893" s="142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>
      <c r="A894" s="23"/>
      <c r="B894" s="23"/>
      <c r="C894" s="23"/>
      <c r="D894" s="23"/>
      <c r="E894" s="23"/>
      <c r="F894" s="23"/>
      <c r="G894" s="23"/>
      <c r="H894" s="23"/>
      <c r="I894" s="142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>
      <c r="A895" s="23"/>
      <c r="B895" s="23"/>
      <c r="C895" s="23"/>
      <c r="D895" s="23"/>
      <c r="E895" s="23"/>
      <c r="F895" s="23"/>
      <c r="G895" s="23"/>
      <c r="H895" s="23"/>
      <c r="I895" s="142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>
      <c r="A896" s="23"/>
      <c r="B896" s="23"/>
      <c r="C896" s="23"/>
      <c r="D896" s="23"/>
      <c r="E896" s="23"/>
      <c r="F896" s="23"/>
      <c r="G896" s="23"/>
      <c r="H896" s="23"/>
      <c r="I896" s="142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>
      <c r="A897" s="23"/>
      <c r="B897" s="23"/>
      <c r="C897" s="23"/>
      <c r="D897" s="23"/>
      <c r="E897" s="23"/>
      <c r="F897" s="23"/>
      <c r="G897" s="23"/>
      <c r="H897" s="23"/>
      <c r="I897" s="142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>
      <c r="A898" s="23"/>
      <c r="B898" s="23"/>
      <c r="C898" s="23"/>
      <c r="D898" s="23"/>
      <c r="E898" s="23"/>
      <c r="F898" s="23"/>
      <c r="G898" s="23"/>
      <c r="H898" s="23"/>
      <c r="I898" s="142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>
      <c r="A899" s="23"/>
      <c r="B899" s="23"/>
      <c r="C899" s="23"/>
      <c r="D899" s="23"/>
      <c r="E899" s="23"/>
      <c r="F899" s="23"/>
      <c r="G899" s="23"/>
      <c r="H899" s="23"/>
      <c r="I899" s="142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>
      <c r="A900" s="23"/>
      <c r="B900" s="23"/>
      <c r="C900" s="23"/>
      <c r="D900" s="23"/>
      <c r="E900" s="23"/>
      <c r="F900" s="23"/>
      <c r="G900" s="23"/>
      <c r="H900" s="23"/>
      <c r="I900" s="142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>
      <c r="A901" s="23"/>
      <c r="B901" s="23"/>
      <c r="C901" s="23"/>
      <c r="D901" s="23"/>
      <c r="E901" s="23"/>
      <c r="F901" s="23"/>
      <c r="G901" s="23"/>
      <c r="H901" s="23"/>
      <c r="I901" s="142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>
      <c r="A902" s="23"/>
      <c r="B902" s="23"/>
      <c r="C902" s="23"/>
      <c r="D902" s="23"/>
      <c r="E902" s="23"/>
      <c r="F902" s="23"/>
      <c r="G902" s="23"/>
      <c r="H902" s="23"/>
      <c r="I902" s="142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>
      <c r="A903" s="23"/>
      <c r="B903" s="23"/>
      <c r="C903" s="23"/>
      <c r="D903" s="23"/>
      <c r="E903" s="23"/>
      <c r="F903" s="23"/>
      <c r="G903" s="23"/>
      <c r="H903" s="23"/>
      <c r="I903" s="142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>
      <c r="A904" s="23"/>
      <c r="B904" s="23"/>
      <c r="C904" s="23"/>
      <c r="D904" s="23"/>
      <c r="E904" s="23"/>
      <c r="F904" s="23"/>
      <c r="G904" s="23"/>
      <c r="H904" s="23"/>
      <c r="I904" s="142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>
      <c r="A905" s="23"/>
      <c r="B905" s="23"/>
      <c r="C905" s="23"/>
      <c r="D905" s="23"/>
      <c r="E905" s="23"/>
      <c r="F905" s="23"/>
      <c r="G905" s="23"/>
      <c r="H905" s="23"/>
      <c r="I905" s="142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>
      <c r="A906" s="23"/>
      <c r="B906" s="23"/>
      <c r="C906" s="23"/>
      <c r="D906" s="23"/>
      <c r="E906" s="23"/>
      <c r="F906" s="23"/>
      <c r="G906" s="23"/>
      <c r="H906" s="23"/>
      <c r="I906" s="142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>
      <c r="A907" s="23"/>
      <c r="B907" s="23"/>
      <c r="C907" s="23"/>
      <c r="D907" s="23"/>
      <c r="E907" s="23"/>
      <c r="F907" s="23"/>
      <c r="G907" s="23"/>
      <c r="H907" s="23"/>
      <c r="I907" s="142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>
      <c r="A908" s="23"/>
      <c r="B908" s="23"/>
      <c r="C908" s="23"/>
      <c r="D908" s="23"/>
      <c r="E908" s="23"/>
      <c r="F908" s="23"/>
      <c r="G908" s="23"/>
      <c r="H908" s="23"/>
      <c r="I908" s="142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>
      <c r="A909" s="23"/>
      <c r="B909" s="23"/>
      <c r="C909" s="23"/>
      <c r="D909" s="23"/>
      <c r="E909" s="23"/>
      <c r="F909" s="23"/>
      <c r="G909" s="23"/>
      <c r="H909" s="23"/>
      <c r="I909" s="142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>
      <c r="A910" s="23"/>
      <c r="B910" s="23"/>
      <c r="C910" s="23"/>
      <c r="D910" s="23"/>
      <c r="E910" s="23"/>
      <c r="F910" s="23"/>
      <c r="G910" s="23"/>
      <c r="H910" s="23"/>
      <c r="I910" s="142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>
      <c r="A911" s="23"/>
      <c r="B911" s="23"/>
      <c r="C911" s="23"/>
      <c r="D911" s="23"/>
      <c r="E911" s="23"/>
      <c r="F911" s="23"/>
      <c r="G911" s="23"/>
      <c r="H911" s="23"/>
      <c r="I911" s="142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>
      <c r="A912" s="23"/>
      <c r="B912" s="23"/>
      <c r="C912" s="23"/>
      <c r="D912" s="23"/>
      <c r="E912" s="23"/>
      <c r="F912" s="23"/>
      <c r="G912" s="23"/>
      <c r="H912" s="23"/>
      <c r="I912" s="142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>
      <c r="A913" s="23"/>
      <c r="B913" s="23"/>
      <c r="C913" s="23"/>
      <c r="D913" s="23"/>
      <c r="E913" s="23"/>
      <c r="F913" s="23"/>
      <c r="G913" s="23"/>
      <c r="H913" s="23"/>
      <c r="I913" s="142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>
      <c r="A914" s="23"/>
      <c r="B914" s="23"/>
      <c r="C914" s="23"/>
      <c r="D914" s="23"/>
      <c r="E914" s="23"/>
      <c r="F914" s="23"/>
      <c r="G914" s="23"/>
      <c r="H914" s="23"/>
      <c r="I914" s="142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>
      <c r="A915" s="23"/>
      <c r="B915" s="23"/>
      <c r="C915" s="23"/>
      <c r="D915" s="23"/>
      <c r="E915" s="23"/>
      <c r="F915" s="23"/>
      <c r="G915" s="23"/>
      <c r="H915" s="23"/>
      <c r="I915" s="142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>
      <c r="A916" s="23"/>
      <c r="B916" s="23"/>
      <c r="C916" s="23"/>
      <c r="D916" s="23"/>
      <c r="E916" s="23"/>
      <c r="F916" s="23"/>
      <c r="G916" s="23"/>
      <c r="H916" s="23"/>
      <c r="I916" s="142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>
      <c r="A917" s="23"/>
      <c r="B917" s="23"/>
      <c r="C917" s="23"/>
      <c r="D917" s="23"/>
      <c r="E917" s="23"/>
      <c r="F917" s="23"/>
      <c r="G917" s="23"/>
      <c r="H917" s="23"/>
      <c r="I917" s="142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>
      <c r="A918" s="23"/>
      <c r="B918" s="23"/>
      <c r="C918" s="23"/>
      <c r="D918" s="23"/>
      <c r="E918" s="23"/>
      <c r="F918" s="23"/>
      <c r="G918" s="23"/>
      <c r="H918" s="23"/>
      <c r="I918" s="142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>
      <c r="A919" s="23"/>
      <c r="B919" s="23"/>
      <c r="C919" s="23"/>
      <c r="D919" s="23"/>
      <c r="E919" s="23"/>
      <c r="F919" s="23"/>
      <c r="G919" s="23"/>
      <c r="H919" s="23"/>
      <c r="I919" s="142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>
      <c r="A920" s="23"/>
      <c r="B920" s="23"/>
      <c r="C920" s="23"/>
      <c r="D920" s="23"/>
      <c r="E920" s="23"/>
      <c r="F920" s="23"/>
      <c r="G920" s="23"/>
      <c r="H920" s="23"/>
      <c r="I920" s="142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>
      <c r="A921" s="23"/>
      <c r="B921" s="23"/>
      <c r="C921" s="23"/>
      <c r="D921" s="23"/>
      <c r="E921" s="23"/>
      <c r="F921" s="23"/>
      <c r="G921" s="23"/>
      <c r="H921" s="23"/>
      <c r="I921" s="142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>
      <c r="A922" s="23"/>
      <c r="B922" s="23"/>
      <c r="C922" s="23"/>
      <c r="D922" s="23"/>
      <c r="E922" s="23"/>
      <c r="F922" s="23"/>
      <c r="G922" s="23"/>
      <c r="H922" s="23"/>
      <c r="I922" s="142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>
      <c r="A923" s="23"/>
      <c r="B923" s="23"/>
      <c r="C923" s="23"/>
      <c r="D923" s="23"/>
      <c r="E923" s="23"/>
      <c r="F923" s="23"/>
      <c r="G923" s="23"/>
      <c r="H923" s="23"/>
      <c r="I923" s="142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>
      <c r="A924" s="23"/>
      <c r="B924" s="23"/>
      <c r="C924" s="23"/>
      <c r="D924" s="23"/>
      <c r="E924" s="23"/>
      <c r="F924" s="23"/>
      <c r="G924" s="23"/>
      <c r="H924" s="23"/>
      <c r="I924" s="142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>
      <c r="A925" s="23"/>
      <c r="B925" s="23"/>
      <c r="C925" s="23"/>
      <c r="D925" s="23"/>
      <c r="E925" s="23"/>
      <c r="F925" s="23"/>
      <c r="G925" s="23"/>
      <c r="H925" s="23"/>
      <c r="I925" s="142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>
      <c r="A926" s="23"/>
      <c r="B926" s="23"/>
      <c r="C926" s="23"/>
      <c r="D926" s="23"/>
      <c r="E926" s="23"/>
      <c r="F926" s="23"/>
      <c r="G926" s="23"/>
      <c r="H926" s="23"/>
      <c r="I926" s="142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>
      <c r="A927" s="23"/>
      <c r="B927" s="23"/>
      <c r="C927" s="23"/>
      <c r="D927" s="23"/>
      <c r="E927" s="23"/>
      <c r="F927" s="23"/>
      <c r="G927" s="23"/>
      <c r="H927" s="23"/>
      <c r="I927" s="142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>
      <c r="A928" s="23"/>
      <c r="B928" s="23"/>
      <c r="C928" s="23"/>
      <c r="D928" s="23"/>
      <c r="E928" s="23"/>
      <c r="F928" s="23"/>
      <c r="G928" s="23"/>
      <c r="H928" s="23"/>
      <c r="I928" s="142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>
      <c r="A929" s="23"/>
      <c r="B929" s="23"/>
      <c r="C929" s="23"/>
      <c r="D929" s="23"/>
      <c r="E929" s="23"/>
      <c r="F929" s="23"/>
      <c r="G929" s="23"/>
      <c r="H929" s="23"/>
      <c r="I929" s="142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>
      <c r="A930" s="23"/>
      <c r="B930" s="23"/>
      <c r="C930" s="23"/>
      <c r="D930" s="23"/>
      <c r="E930" s="23"/>
      <c r="F930" s="23"/>
      <c r="G930" s="23"/>
      <c r="H930" s="23"/>
      <c r="I930" s="142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>
      <c r="A931" s="23"/>
      <c r="B931" s="23"/>
      <c r="C931" s="23"/>
      <c r="D931" s="23"/>
      <c r="E931" s="23"/>
      <c r="F931" s="23"/>
      <c r="G931" s="23"/>
      <c r="H931" s="23"/>
      <c r="I931" s="142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>
      <c r="A932" s="23"/>
      <c r="B932" s="23"/>
      <c r="C932" s="23"/>
      <c r="D932" s="23"/>
      <c r="E932" s="23"/>
      <c r="F932" s="23"/>
      <c r="G932" s="23"/>
      <c r="H932" s="23"/>
      <c r="I932" s="142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>
      <c r="A933" s="23"/>
      <c r="B933" s="23"/>
      <c r="C933" s="23"/>
      <c r="D933" s="23"/>
      <c r="E933" s="23"/>
      <c r="F933" s="23"/>
      <c r="G933" s="23"/>
      <c r="H933" s="23"/>
      <c r="I933" s="142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>
      <c r="A934" s="23"/>
      <c r="B934" s="23"/>
      <c r="C934" s="23"/>
      <c r="D934" s="23"/>
      <c r="E934" s="23"/>
      <c r="F934" s="23"/>
      <c r="G934" s="23"/>
      <c r="H934" s="23"/>
      <c r="I934" s="142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>
      <c r="A935" s="23"/>
      <c r="B935" s="23"/>
      <c r="C935" s="23"/>
      <c r="D935" s="23"/>
      <c r="E935" s="23"/>
      <c r="F935" s="23"/>
      <c r="G935" s="23"/>
      <c r="H935" s="23"/>
      <c r="I935" s="142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>
      <c r="A936" s="23"/>
      <c r="B936" s="23"/>
      <c r="C936" s="23"/>
      <c r="D936" s="23"/>
      <c r="E936" s="23"/>
      <c r="F936" s="23"/>
      <c r="G936" s="23"/>
      <c r="H936" s="23"/>
      <c r="I936" s="142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>
      <c r="A937" s="23"/>
      <c r="B937" s="23"/>
      <c r="C937" s="23"/>
      <c r="D937" s="23"/>
      <c r="E937" s="23"/>
      <c r="F937" s="23"/>
      <c r="G937" s="23"/>
      <c r="H937" s="23"/>
      <c r="I937" s="142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>
      <c r="A938" s="23"/>
      <c r="B938" s="23"/>
      <c r="C938" s="23"/>
      <c r="D938" s="23"/>
      <c r="E938" s="23"/>
      <c r="F938" s="23"/>
      <c r="G938" s="23"/>
      <c r="H938" s="23"/>
      <c r="I938" s="142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>
      <c r="A939" s="23"/>
      <c r="B939" s="23"/>
      <c r="C939" s="23"/>
      <c r="D939" s="23"/>
      <c r="E939" s="23"/>
      <c r="F939" s="23"/>
      <c r="G939" s="23"/>
      <c r="H939" s="23"/>
      <c r="I939" s="142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>
      <c r="A940" s="23"/>
      <c r="B940" s="23"/>
      <c r="C940" s="23"/>
      <c r="D940" s="23"/>
      <c r="E940" s="23"/>
      <c r="F940" s="23"/>
      <c r="G940" s="23"/>
      <c r="H940" s="23"/>
      <c r="I940" s="142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>
      <c r="A941" s="23"/>
      <c r="B941" s="23"/>
      <c r="C941" s="23"/>
      <c r="D941" s="23"/>
      <c r="E941" s="23"/>
      <c r="F941" s="23"/>
      <c r="G941" s="23"/>
      <c r="H941" s="23"/>
      <c r="I941" s="142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>
      <c r="A942" s="23"/>
      <c r="B942" s="23"/>
      <c r="C942" s="23"/>
      <c r="D942" s="23"/>
      <c r="E942" s="23"/>
      <c r="F942" s="23"/>
      <c r="G942" s="23"/>
      <c r="H942" s="23"/>
      <c r="I942" s="142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>
      <c r="A943" s="23"/>
      <c r="B943" s="23"/>
      <c r="C943" s="23"/>
      <c r="D943" s="23"/>
      <c r="E943" s="23"/>
      <c r="F943" s="23"/>
      <c r="G943" s="23"/>
      <c r="H943" s="23"/>
      <c r="I943" s="142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>
      <c r="A944" s="23"/>
      <c r="B944" s="23"/>
      <c r="C944" s="23"/>
      <c r="D944" s="23"/>
      <c r="E944" s="23"/>
      <c r="F944" s="23"/>
      <c r="G944" s="23"/>
      <c r="H944" s="23"/>
      <c r="I944" s="142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>
      <c r="A945" s="23"/>
      <c r="B945" s="23"/>
      <c r="C945" s="23"/>
      <c r="D945" s="23"/>
      <c r="E945" s="23"/>
      <c r="F945" s="23"/>
      <c r="G945" s="23"/>
      <c r="H945" s="23"/>
      <c r="I945" s="142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>
      <c r="A946" s="23"/>
      <c r="B946" s="23"/>
      <c r="C946" s="23"/>
      <c r="D946" s="23"/>
      <c r="E946" s="23"/>
      <c r="F946" s="23"/>
      <c r="G946" s="23"/>
      <c r="H946" s="23"/>
      <c r="I946" s="142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>
      <c r="A947" s="23"/>
      <c r="B947" s="23"/>
      <c r="C947" s="23"/>
      <c r="D947" s="23"/>
      <c r="E947" s="23"/>
      <c r="F947" s="23"/>
      <c r="G947" s="23"/>
      <c r="H947" s="23"/>
      <c r="I947" s="142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>
      <c r="A948" s="23"/>
      <c r="B948" s="23"/>
      <c r="C948" s="23"/>
      <c r="D948" s="23"/>
      <c r="E948" s="23"/>
      <c r="F948" s="23"/>
      <c r="G948" s="23"/>
      <c r="H948" s="23"/>
      <c r="I948" s="142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>
      <c r="A949" s="23"/>
      <c r="B949" s="23"/>
      <c r="C949" s="23"/>
      <c r="D949" s="23"/>
      <c r="E949" s="23"/>
      <c r="F949" s="23"/>
      <c r="G949" s="23"/>
      <c r="H949" s="23"/>
      <c r="I949" s="142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>
      <c r="A950" s="23"/>
      <c r="B950" s="23"/>
      <c r="C950" s="23"/>
      <c r="D950" s="23"/>
      <c r="E950" s="23"/>
      <c r="F950" s="23"/>
      <c r="G950" s="23"/>
      <c r="H950" s="23"/>
      <c r="I950" s="142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>
      <c r="A951" s="23"/>
      <c r="B951" s="23"/>
      <c r="C951" s="23"/>
      <c r="D951" s="23"/>
      <c r="E951" s="23"/>
      <c r="F951" s="23"/>
      <c r="G951" s="23"/>
      <c r="H951" s="23"/>
      <c r="I951" s="142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>
      <c r="A952" s="23"/>
      <c r="B952" s="23"/>
      <c r="C952" s="23"/>
      <c r="D952" s="23"/>
      <c r="E952" s="23"/>
      <c r="F952" s="23"/>
      <c r="G952" s="23"/>
      <c r="H952" s="23"/>
      <c r="I952" s="142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>
      <c r="A953" s="23"/>
      <c r="B953" s="23"/>
      <c r="C953" s="23"/>
      <c r="D953" s="23"/>
      <c r="E953" s="23"/>
      <c r="F953" s="23"/>
      <c r="G953" s="23"/>
      <c r="H953" s="23"/>
      <c r="I953" s="142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>
      <c r="A954" s="23"/>
      <c r="B954" s="23"/>
      <c r="C954" s="23"/>
      <c r="D954" s="23"/>
      <c r="E954" s="23"/>
      <c r="F954" s="23"/>
      <c r="G954" s="23"/>
      <c r="H954" s="23"/>
      <c r="I954" s="142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>
      <c r="A955" s="23"/>
      <c r="B955" s="23"/>
      <c r="C955" s="23"/>
      <c r="D955" s="23"/>
      <c r="E955" s="23"/>
      <c r="F955" s="23"/>
      <c r="G955" s="23"/>
      <c r="H955" s="23"/>
      <c r="I955" s="142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>
      <c r="A956" s="23"/>
      <c r="B956" s="23"/>
      <c r="C956" s="23"/>
      <c r="D956" s="23"/>
      <c r="E956" s="23"/>
      <c r="F956" s="23"/>
      <c r="G956" s="23"/>
      <c r="H956" s="23"/>
      <c r="I956" s="142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>
      <c r="A957" s="23"/>
      <c r="B957" s="23"/>
      <c r="C957" s="23"/>
      <c r="D957" s="23"/>
      <c r="E957" s="23"/>
      <c r="F957" s="23"/>
      <c r="G957" s="23"/>
      <c r="H957" s="23"/>
      <c r="I957" s="142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>
      <c r="A958" s="23"/>
      <c r="B958" s="23"/>
      <c r="C958" s="23"/>
      <c r="D958" s="23"/>
      <c r="E958" s="23"/>
      <c r="F958" s="23"/>
      <c r="G958" s="23"/>
      <c r="H958" s="23"/>
      <c r="I958" s="142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>
      <c r="A959" s="23"/>
      <c r="B959" s="23"/>
      <c r="C959" s="23"/>
      <c r="D959" s="23"/>
      <c r="E959" s="23"/>
      <c r="F959" s="23"/>
      <c r="G959" s="23"/>
      <c r="H959" s="23"/>
      <c r="I959" s="142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>
      <c r="A960" s="23"/>
      <c r="B960" s="23"/>
      <c r="C960" s="23"/>
      <c r="D960" s="23"/>
      <c r="E960" s="23"/>
      <c r="F960" s="23"/>
      <c r="G960" s="23"/>
      <c r="H960" s="23"/>
      <c r="I960" s="142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>
      <c r="A961" s="23"/>
      <c r="B961" s="23"/>
      <c r="C961" s="23"/>
      <c r="D961" s="23"/>
      <c r="E961" s="23"/>
      <c r="F961" s="23"/>
      <c r="G961" s="23"/>
      <c r="H961" s="23"/>
      <c r="I961" s="142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>
      <c r="A962" s="23"/>
      <c r="B962" s="23"/>
      <c r="C962" s="23"/>
      <c r="D962" s="23"/>
      <c r="E962" s="23"/>
      <c r="F962" s="23"/>
      <c r="G962" s="23"/>
      <c r="H962" s="23"/>
      <c r="I962" s="142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>
      <c r="A963" s="23"/>
      <c r="B963" s="23"/>
      <c r="C963" s="23"/>
      <c r="D963" s="23"/>
      <c r="E963" s="23"/>
      <c r="F963" s="23"/>
      <c r="G963" s="23"/>
      <c r="H963" s="23"/>
      <c r="I963" s="142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>
      <c r="A964" s="23"/>
      <c r="B964" s="23"/>
      <c r="C964" s="23"/>
      <c r="D964" s="23"/>
      <c r="E964" s="23"/>
      <c r="F964" s="23"/>
      <c r="G964" s="23"/>
      <c r="H964" s="23"/>
      <c r="I964" s="142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>
      <c r="A965" s="23"/>
      <c r="B965" s="23"/>
      <c r="C965" s="23"/>
      <c r="D965" s="23"/>
      <c r="E965" s="23"/>
      <c r="F965" s="23"/>
      <c r="G965" s="23"/>
      <c r="H965" s="23"/>
      <c r="I965" s="142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>
      <c r="A966" s="23"/>
      <c r="B966" s="23"/>
      <c r="C966" s="23"/>
      <c r="D966" s="23"/>
      <c r="E966" s="23"/>
      <c r="F966" s="23"/>
      <c r="G966" s="23"/>
      <c r="H966" s="23"/>
      <c r="I966" s="142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>
      <c r="A967" s="23"/>
      <c r="B967" s="23"/>
      <c r="C967" s="23"/>
      <c r="D967" s="23"/>
      <c r="E967" s="23"/>
      <c r="F967" s="23"/>
      <c r="G967" s="23"/>
      <c r="H967" s="23"/>
      <c r="I967" s="142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>
      <c r="A968" s="23"/>
      <c r="B968" s="23"/>
      <c r="C968" s="23"/>
      <c r="D968" s="23"/>
      <c r="E968" s="23"/>
      <c r="F968" s="23"/>
      <c r="G968" s="23"/>
      <c r="H968" s="23"/>
      <c r="I968" s="142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>
      <c r="A969" s="23"/>
      <c r="B969" s="23"/>
      <c r="C969" s="23"/>
      <c r="D969" s="23"/>
      <c r="E969" s="23"/>
      <c r="F969" s="23"/>
      <c r="G969" s="23"/>
      <c r="H969" s="23"/>
      <c r="I969" s="142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>
      <c r="A970" s="23"/>
      <c r="B970" s="23"/>
      <c r="C970" s="23"/>
      <c r="D970" s="23"/>
      <c r="E970" s="23"/>
      <c r="F970" s="23"/>
      <c r="G970" s="23"/>
      <c r="H970" s="23"/>
      <c r="I970" s="142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>
      <c r="A971" s="23"/>
      <c r="B971" s="23"/>
      <c r="C971" s="23"/>
      <c r="D971" s="23"/>
      <c r="E971" s="23"/>
      <c r="F971" s="23"/>
      <c r="G971" s="23"/>
      <c r="H971" s="23"/>
      <c r="I971" s="142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>
      <c r="A972" s="23"/>
      <c r="B972" s="23"/>
      <c r="C972" s="23"/>
      <c r="D972" s="23"/>
      <c r="E972" s="23"/>
      <c r="F972" s="23"/>
      <c r="G972" s="23"/>
      <c r="H972" s="23"/>
      <c r="I972" s="142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>
      <c r="A973" s="23"/>
      <c r="B973" s="23"/>
      <c r="C973" s="23"/>
      <c r="D973" s="23"/>
      <c r="E973" s="23"/>
      <c r="F973" s="23"/>
      <c r="G973" s="23"/>
      <c r="H973" s="23"/>
      <c r="I973" s="142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>
      <c r="W974" s="23"/>
      <c r="X974" s="23"/>
      <c r="Y974" s="23"/>
      <c r="Z974" s="23"/>
    </row>
    <row r="975" spans="1:26">
      <c r="W975" s="23"/>
      <c r="X975" s="23"/>
      <c r="Y975" s="23"/>
      <c r="Z975" s="23"/>
    </row>
    <row r="976" spans="1:26">
      <c r="W976" s="23"/>
      <c r="X976" s="23"/>
      <c r="Y976" s="23"/>
      <c r="Z976" s="23"/>
    </row>
    <row r="977" spans="23:26">
      <c r="W977" s="23"/>
      <c r="X977" s="23"/>
      <c r="Y977" s="23"/>
      <c r="Z977" s="23"/>
    </row>
    <row r="978" spans="23:26">
      <c r="W978" s="23"/>
      <c r="X978" s="23"/>
      <c r="Y978" s="23"/>
      <c r="Z978" s="23"/>
    </row>
    <row r="979" spans="23:26">
      <c r="W979" s="23"/>
      <c r="X979" s="23"/>
      <c r="Y979" s="23"/>
      <c r="Z979" s="23"/>
    </row>
    <row r="980" spans="23:26">
      <c r="W980" s="23"/>
      <c r="X980" s="23"/>
      <c r="Y980" s="23"/>
      <c r="Z980" s="23"/>
    </row>
    <row r="981" spans="23:26">
      <c r="W981" s="23"/>
      <c r="X981" s="23"/>
      <c r="Y981" s="23"/>
      <c r="Z981" s="23"/>
    </row>
    <row r="982" spans="23:26">
      <c r="W982" s="23"/>
      <c r="X982" s="23"/>
      <c r="Y982" s="23"/>
      <c r="Z982" s="23"/>
    </row>
    <row r="983" spans="23:26">
      <c r="W983" s="23"/>
      <c r="X983" s="23"/>
      <c r="Y983" s="23"/>
      <c r="Z983" s="23"/>
    </row>
    <row r="984" spans="23:26">
      <c r="W984" s="23"/>
      <c r="X984" s="23"/>
      <c r="Y984" s="23"/>
      <c r="Z984" s="23"/>
    </row>
    <row r="985" spans="23:26">
      <c r="W985" s="23"/>
      <c r="X985" s="23"/>
      <c r="Y985" s="23"/>
      <c r="Z985" s="23"/>
    </row>
    <row r="986" spans="23:26">
      <c r="W986" s="23"/>
      <c r="X986" s="23"/>
      <c r="Y986" s="23"/>
      <c r="Z986" s="23"/>
    </row>
  </sheetData>
  <mergeCells count="32">
    <mergeCell ref="A73:L73"/>
    <mergeCell ref="M73:V73"/>
    <mergeCell ref="A101:L101"/>
    <mergeCell ref="M101:V101"/>
    <mergeCell ref="X86:Y86"/>
    <mergeCell ref="A14:B14"/>
    <mergeCell ref="Y3:Z5"/>
    <mergeCell ref="A1:Z2"/>
    <mergeCell ref="X3:X5"/>
    <mergeCell ref="X7:X13"/>
    <mergeCell ref="A12:C12"/>
    <mergeCell ref="A3:B3"/>
    <mergeCell ref="X22:Z22"/>
    <mergeCell ref="X15:Z20"/>
    <mergeCell ref="Y7:Z13"/>
    <mergeCell ref="Y25:Z27"/>
    <mergeCell ref="X25:X27"/>
    <mergeCell ref="Y28:Z30"/>
    <mergeCell ref="X28:X30"/>
    <mergeCell ref="X23:X24"/>
    <mergeCell ref="Y23:Z24"/>
    <mergeCell ref="X32:Z32"/>
    <mergeCell ref="A69:V71"/>
    <mergeCell ref="A36:B36"/>
    <mergeCell ref="A58:B58"/>
    <mergeCell ref="A67:C67"/>
    <mergeCell ref="A23:C23"/>
    <mergeCell ref="A34:C34"/>
    <mergeCell ref="A25:B25"/>
    <mergeCell ref="A56:C56"/>
    <mergeCell ref="A47:B47"/>
    <mergeCell ref="A45:C45"/>
  </mergeCells>
  <hyperlinks>
    <hyperlink ref="A69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8"/>
  <sheetViews>
    <sheetView workbookViewId="0">
      <selection activeCell="M33" sqref="M33"/>
    </sheetView>
  </sheetViews>
  <sheetFormatPr defaultColWidth="15.140625" defaultRowHeight="15" customHeight="1"/>
  <cols>
    <col min="1" max="1" width="3.5703125" customWidth="1"/>
    <col min="2" max="2" width="25.42578125" customWidth="1"/>
    <col min="3" max="3" width="4.42578125" customWidth="1"/>
    <col min="4" max="10" width="3.28515625" bestFit="1" customWidth="1"/>
    <col min="11" max="11" width="4.42578125" bestFit="1" customWidth="1"/>
  </cols>
  <sheetData>
    <row r="2" spans="2:11">
      <c r="B2" s="181"/>
      <c r="C2" s="182" t="s">
        <v>61</v>
      </c>
      <c r="D2" s="182">
        <v>1</v>
      </c>
      <c r="E2" s="182">
        <v>3</v>
      </c>
      <c r="F2" s="182">
        <v>5</v>
      </c>
      <c r="G2" s="182">
        <v>7</v>
      </c>
      <c r="H2" s="182">
        <v>15</v>
      </c>
      <c r="I2" s="182">
        <v>30</v>
      </c>
      <c r="J2" s="182">
        <v>60</v>
      </c>
      <c r="K2" s="182">
        <v>100</v>
      </c>
    </row>
    <row r="3" spans="2:11">
      <c r="B3" s="183" t="s">
        <v>62</v>
      </c>
      <c r="C3" s="184">
        <v>49</v>
      </c>
      <c r="D3" s="184">
        <v>51</v>
      </c>
      <c r="E3" s="184">
        <v>51</v>
      </c>
      <c r="F3" s="184">
        <v>62</v>
      </c>
      <c r="G3" s="184">
        <v>45</v>
      </c>
      <c r="H3" s="184">
        <v>39</v>
      </c>
      <c r="I3" s="184">
        <v>39</v>
      </c>
      <c r="J3" s="184">
        <v>34</v>
      </c>
      <c r="K3" s="184">
        <v>34</v>
      </c>
    </row>
    <row r="4" spans="2:11">
      <c r="B4" s="183" t="s">
        <v>63</v>
      </c>
      <c r="C4" s="184">
        <v>48</v>
      </c>
      <c r="D4" s="184">
        <v>50</v>
      </c>
      <c r="E4" s="184">
        <v>50</v>
      </c>
      <c r="F4" s="184">
        <v>60</v>
      </c>
      <c r="G4" s="184">
        <v>44</v>
      </c>
      <c r="H4" s="184">
        <v>39</v>
      </c>
      <c r="I4" s="184">
        <v>39</v>
      </c>
      <c r="J4" s="184">
        <v>33</v>
      </c>
      <c r="K4" s="184">
        <v>33</v>
      </c>
    </row>
    <row r="5" spans="2:11">
      <c r="B5" s="183" t="s">
        <v>64</v>
      </c>
      <c r="C5" s="184">
        <v>42</v>
      </c>
      <c r="D5" s="184">
        <v>44</v>
      </c>
      <c r="E5" s="184">
        <v>44</v>
      </c>
      <c r="F5" s="184">
        <v>44</v>
      </c>
      <c r="G5" s="184">
        <v>38</v>
      </c>
      <c r="H5" s="184">
        <v>33</v>
      </c>
      <c r="I5" s="184">
        <v>33</v>
      </c>
      <c r="J5" s="184">
        <v>27</v>
      </c>
      <c r="K5" s="184">
        <v>27</v>
      </c>
    </row>
    <row r="6" spans="2:11">
      <c r="B6" s="183" t="s">
        <v>65</v>
      </c>
      <c r="C6" s="185"/>
      <c r="D6" s="185"/>
      <c r="E6" s="185"/>
      <c r="F6" s="185"/>
      <c r="G6" s="185"/>
      <c r="H6" s="185"/>
      <c r="I6" s="185"/>
      <c r="J6" s="185"/>
      <c r="K6" s="185"/>
    </row>
    <row r="7" spans="2:11">
      <c r="B7" s="183" t="s">
        <v>66</v>
      </c>
      <c r="C7" s="185"/>
      <c r="D7" s="185"/>
      <c r="E7" s="185"/>
      <c r="F7" s="185"/>
      <c r="G7" s="185"/>
      <c r="H7" s="185"/>
      <c r="I7" s="185"/>
      <c r="J7" s="185"/>
      <c r="K7" s="185"/>
    </row>
    <row r="8" spans="2:11">
      <c r="B8" s="183" t="s">
        <v>67</v>
      </c>
      <c r="C8" s="185"/>
      <c r="D8" s="185"/>
      <c r="E8" s="185"/>
      <c r="F8" s="185"/>
      <c r="G8" s="185"/>
      <c r="H8" s="185"/>
      <c r="I8" s="185"/>
      <c r="J8" s="185"/>
      <c r="K8" s="1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PokerStars_06.16</vt:lpstr>
      <vt:lpstr>MPN_20.12</vt:lpstr>
      <vt:lpstr>PokerDom_20.01</vt:lpstr>
      <vt:lpstr>MinChipEV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Zheka</dc:creator>
  <cp:lastModifiedBy>Жека</cp:lastModifiedBy>
  <dcterms:created xsi:type="dcterms:W3CDTF">2017-04-10T20:28:27Z</dcterms:created>
  <dcterms:modified xsi:type="dcterms:W3CDTF">2017-10-14T14:00:58Z</dcterms:modified>
</cp:coreProperties>
</file>